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167521BA-5056-C34F-8C58-06C5244EE73B}" xr6:coauthVersionLast="47" xr6:coauthVersionMax="47" xr10:uidLastSave="{00000000-0000-0000-0000-000000000000}"/>
  <bookViews>
    <workbookView xWindow="8740" yWindow="324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72" i="4" l="1"/>
  <c r="BF72" i="4"/>
  <c r="BD72" i="4"/>
  <c r="AP72" i="4"/>
  <c r="BI72" i="4" s="1"/>
  <c r="AO72" i="4"/>
  <c r="BH72" i="4" s="1"/>
  <c r="AK72" i="4"/>
  <c r="AJ72" i="4"/>
  <c r="AH72" i="4"/>
  <c r="AG72" i="4"/>
  <c r="AF72" i="4"/>
  <c r="AE72" i="4"/>
  <c r="AD72" i="4"/>
  <c r="AC72" i="4"/>
  <c r="AB72" i="4"/>
  <c r="Z72" i="4"/>
  <c r="I72" i="4"/>
  <c r="AL72" i="4" s="1"/>
  <c r="BJ71" i="4"/>
  <c r="Z71" i="4" s="1"/>
  <c r="BF71" i="4"/>
  <c r="BD71" i="4"/>
  <c r="AP71" i="4"/>
  <c r="BI71" i="4" s="1"/>
  <c r="AO71" i="4"/>
  <c r="BH71" i="4" s="1"/>
  <c r="AK71" i="4"/>
  <c r="AJ71" i="4"/>
  <c r="AH71" i="4"/>
  <c r="AG71" i="4"/>
  <c r="AF71" i="4"/>
  <c r="AE71" i="4"/>
  <c r="AD71" i="4"/>
  <c r="AC71" i="4"/>
  <c r="AB71" i="4"/>
  <c r="I71" i="4"/>
  <c r="AL71" i="4" s="1"/>
  <c r="BJ69" i="4"/>
  <c r="Z69" i="4" s="1"/>
  <c r="BF69" i="4"/>
  <c r="BD69" i="4"/>
  <c r="AP69" i="4"/>
  <c r="BI69" i="4" s="1"/>
  <c r="AO69" i="4"/>
  <c r="BH69" i="4" s="1"/>
  <c r="AK69" i="4"/>
  <c r="AJ69" i="4"/>
  <c r="AH69" i="4"/>
  <c r="AG69" i="4"/>
  <c r="AF69" i="4"/>
  <c r="AE69" i="4"/>
  <c r="AD69" i="4"/>
  <c r="AC69" i="4"/>
  <c r="AB69" i="4"/>
  <c r="I69" i="4"/>
  <c r="AL69" i="4" s="1"/>
  <c r="BJ64" i="4"/>
  <c r="Z64" i="4" s="1"/>
  <c r="BF64" i="4"/>
  <c r="BD64" i="4"/>
  <c r="AP64" i="4"/>
  <c r="BI64" i="4" s="1"/>
  <c r="AO64" i="4"/>
  <c r="BH64" i="4" s="1"/>
  <c r="AK64" i="4"/>
  <c r="AJ64" i="4"/>
  <c r="AH64" i="4"/>
  <c r="AG64" i="4"/>
  <c r="AF64" i="4"/>
  <c r="AE64" i="4"/>
  <c r="AD64" i="4"/>
  <c r="AC64" i="4"/>
  <c r="AB64" i="4"/>
  <c r="I64" i="4"/>
  <c r="AL64" i="4" s="1"/>
  <c r="BJ60" i="4"/>
  <c r="BF60" i="4"/>
  <c r="BD60" i="4"/>
  <c r="AP60" i="4"/>
  <c r="BI60" i="4" s="1"/>
  <c r="AC60" i="4" s="1"/>
  <c r="AO60" i="4"/>
  <c r="BH60" i="4" s="1"/>
  <c r="AB60" i="4" s="1"/>
  <c r="AK60" i="4"/>
  <c r="AJ60" i="4"/>
  <c r="AH60" i="4"/>
  <c r="AG60" i="4"/>
  <c r="AF60" i="4"/>
  <c r="AE60" i="4"/>
  <c r="AD60" i="4"/>
  <c r="Z60" i="4"/>
  <c r="I60" i="4"/>
  <c r="I59" i="4" s="1"/>
  <c r="G21" i="1" s="1"/>
  <c r="I21" i="1" s="1"/>
  <c r="AT59" i="4"/>
  <c r="AS59" i="4"/>
  <c r="BJ58" i="4"/>
  <c r="BF58" i="4"/>
  <c r="BD58" i="4"/>
  <c r="AP58" i="4"/>
  <c r="BI58" i="4" s="1"/>
  <c r="AC58" i="4" s="1"/>
  <c r="AO58" i="4"/>
  <c r="BH58" i="4" s="1"/>
  <c r="AB58" i="4" s="1"/>
  <c r="AK58" i="4"/>
  <c r="AT57" i="4" s="1"/>
  <c r="AJ58" i="4"/>
  <c r="AS57" i="4" s="1"/>
  <c r="AH58" i="4"/>
  <c r="AG58" i="4"/>
  <c r="AF58" i="4"/>
  <c r="AE58" i="4"/>
  <c r="AD58" i="4"/>
  <c r="Z58" i="4"/>
  <c r="I58" i="4"/>
  <c r="AL58" i="4" s="1"/>
  <c r="AU57" i="4" s="1"/>
  <c r="BJ56" i="4"/>
  <c r="Z56" i="4" s="1"/>
  <c r="BF56" i="4"/>
  <c r="BD56" i="4"/>
  <c r="AP56" i="4"/>
  <c r="BI56" i="4" s="1"/>
  <c r="AO56" i="4"/>
  <c r="BH56" i="4" s="1"/>
  <c r="AK56" i="4"/>
  <c r="AJ56" i="4"/>
  <c r="AH56" i="4"/>
  <c r="AG56" i="4"/>
  <c r="AF56" i="4"/>
  <c r="AE56" i="4"/>
  <c r="AD56" i="4"/>
  <c r="AC56" i="4"/>
  <c r="AB56" i="4"/>
  <c r="I56" i="4"/>
  <c r="AL56" i="4" s="1"/>
  <c r="BJ54" i="4"/>
  <c r="BF54" i="4"/>
  <c r="BD54" i="4"/>
  <c r="AP54" i="4"/>
  <c r="BI54" i="4" s="1"/>
  <c r="AC54" i="4" s="1"/>
  <c r="AO54" i="4"/>
  <c r="BH54" i="4" s="1"/>
  <c r="AB54" i="4" s="1"/>
  <c r="AK54" i="4"/>
  <c r="AJ54" i="4"/>
  <c r="AH54" i="4"/>
  <c r="AG54" i="4"/>
  <c r="AF54" i="4"/>
  <c r="AE54" i="4"/>
  <c r="AD54" i="4"/>
  <c r="Z54" i="4"/>
  <c r="I54" i="4"/>
  <c r="AL54" i="4" s="1"/>
  <c r="BJ53" i="4"/>
  <c r="BF53" i="4"/>
  <c r="BD53" i="4"/>
  <c r="AP53" i="4"/>
  <c r="BI53" i="4" s="1"/>
  <c r="AC53" i="4" s="1"/>
  <c r="AO53" i="4"/>
  <c r="BH53" i="4" s="1"/>
  <c r="AB53" i="4" s="1"/>
  <c r="AK53" i="4"/>
  <c r="AJ53" i="4"/>
  <c r="AH53" i="4"/>
  <c r="AG53" i="4"/>
  <c r="AF53" i="4"/>
  <c r="AE53" i="4"/>
  <c r="AD53" i="4"/>
  <c r="Z53" i="4"/>
  <c r="I53" i="4"/>
  <c r="AL53" i="4" s="1"/>
  <c r="BJ51" i="4"/>
  <c r="BF51" i="4"/>
  <c r="BD51" i="4"/>
  <c r="AP51" i="4"/>
  <c r="BI51" i="4" s="1"/>
  <c r="AC51" i="4" s="1"/>
  <c r="AO51" i="4"/>
  <c r="BH51" i="4" s="1"/>
  <c r="AB51" i="4" s="1"/>
  <c r="AK51" i="4"/>
  <c r="AT50" i="4" s="1"/>
  <c r="AJ51" i="4"/>
  <c r="AS50" i="4" s="1"/>
  <c r="AH51" i="4"/>
  <c r="AG51" i="4"/>
  <c r="AF51" i="4"/>
  <c r="AE51" i="4"/>
  <c r="AD51" i="4"/>
  <c r="Z51" i="4"/>
  <c r="I51" i="4"/>
  <c r="AL51" i="4" s="1"/>
  <c r="AU50" i="4" s="1"/>
  <c r="BJ48" i="4"/>
  <c r="BF48" i="4"/>
  <c r="BD48" i="4"/>
  <c r="AP48" i="4"/>
  <c r="BI48" i="4" s="1"/>
  <c r="AC48" i="4" s="1"/>
  <c r="AO48" i="4"/>
  <c r="BH48" i="4" s="1"/>
  <c r="AB48" i="4" s="1"/>
  <c r="AK48" i="4"/>
  <c r="AT47" i="4" s="1"/>
  <c r="AJ48" i="4"/>
  <c r="AS47" i="4" s="1"/>
  <c r="AH48" i="4"/>
  <c r="AG48" i="4"/>
  <c r="AF48" i="4"/>
  <c r="AE48" i="4"/>
  <c r="AD48" i="4"/>
  <c r="Z48" i="4"/>
  <c r="I48" i="4"/>
  <c r="AL48" i="4" s="1"/>
  <c r="AU47" i="4" s="1"/>
  <c r="BJ46" i="4"/>
  <c r="BF46" i="4"/>
  <c r="BD46" i="4"/>
  <c r="AP46" i="4"/>
  <c r="BI46" i="4" s="1"/>
  <c r="AC46" i="4" s="1"/>
  <c r="AO46" i="4"/>
  <c r="BH46" i="4" s="1"/>
  <c r="AB46" i="4" s="1"/>
  <c r="AK46" i="4"/>
  <c r="AT45" i="4" s="1"/>
  <c r="AJ46" i="4"/>
  <c r="AS45" i="4" s="1"/>
  <c r="AH46" i="4"/>
  <c r="AG46" i="4"/>
  <c r="AF46" i="4"/>
  <c r="AE46" i="4"/>
  <c r="AD46" i="4"/>
  <c r="Z46" i="4"/>
  <c r="I46" i="4"/>
  <c r="AL46" i="4" s="1"/>
  <c r="AU45" i="4" s="1"/>
  <c r="I45" i="4"/>
  <c r="G16" i="1" s="1"/>
  <c r="I16" i="1" s="1"/>
  <c r="BJ39" i="4"/>
  <c r="BF39" i="4"/>
  <c r="BD39" i="4"/>
  <c r="AP39" i="4"/>
  <c r="BI39" i="4" s="1"/>
  <c r="AC39" i="4" s="1"/>
  <c r="AO39" i="4"/>
  <c r="BH39" i="4" s="1"/>
  <c r="AB39" i="4" s="1"/>
  <c r="AK39" i="4"/>
  <c r="AT38" i="4" s="1"/>
  <c r="AJ39" i="4"/>
  <c r="AS38" i="4" s="1"/>
  <c r="AH39" i="4"/>
  <c r="AG39" i="4"/>
  <c r="AF39" i="4"/>
  <c r="AE39" i="4"/>
  <c r="AD39" i="4"/>
  <c r="Z39" i="4"/>
  <c r="I39" i="4"/>
  <c r="I38" i="4" s="1"/>
  <c r="G15" i="1" s="1"/>
  <c r="I15" i="1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1" i="4"/>
  <c r="BF31" i="4"/>
  <c r="BD31" i="4"/>
  <c r="AP31" i="4"/>
  <c r="BI31" i="4" s="1"/>
  <c r="AC31" i="4" s="1"/>
  <c r="AO31" i="4"/>
  <c r="BH31" i="4" s="1"/>
  <c r="AB31" i="4" s="1"/>
  <c r="AK31" i="4"/>
  <c r="AJ31" i="4"/>
  <c r="AS24" i="4" s="1"/>
  <c r="AH31" i="4"/>
  <c r="AG31" i="4"/>
  <c r="AF31" i="4"/>
  <c r="AE31" i="4"/>
  <c r="AD31" i="4"/>
  <c r="Z31" i="4"/>
  <c r="I31" i="4"/>
  <c r="AL31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1" i="4"/>
  <c r="BF21" i="4"/>
  <c r="BD21" i="4"/>
  <c r="AP21" i="4"/>
  <c r="BI21" i="4" s="1"/>
  <c r="AC21" i="4" s="1"/>
  <c r="AO21" i="4"/>
  <c r="BH21" i="4" s="1"/>
  <c r="AB21" i="4" s="1"/>
  <c r="AK21" i="4"/>
  <c r="AJ21" i="4"/>
  <c r="AS19" i="4" s="1"/>
  <c r="AH21" i="4"/>
  <c r="AG21" i="4"/>
  <c r="AF21" i="4"/>
  <c r="AE21" i="4"/>
  <c r="AD21" i="4"/>
  <c r="Z21" i="4"/>
  <c r="I21" i="4"/>
  <c r="I19" i="4" s="1"/>
  <c r="G12" i="1" s="1"/>
  <c r="I12" i="1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C28" i="2" s="1"/>
  <c r="F28" i="2" s="1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23" i="3"/>
  <c r="I22" i="3"/>
  <c r="I15" i="2" s="1"/>
  <c r="I21" i="3"/>
  <c r="I14" i="2" s="1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F16" i="2"/>
  <c r="F15" i="2"/>
  <c r="F14" i="2"/>
  <c r="F22" i="2" s="1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I18" i="3" l="1"/>
  <c r="AS33" i="4"/>
  <c r="I50" i="4"/>
  <c r="G18" i="1" s="1"/>
  <c r="I18" i="1" s="1"/>
  <c r="C18" i="2"/>
  <c r="C27" i="2"/>
  <c r="C17" i="2"/>
  <c r="AT63" i="4"/>
  <c r="C19" i="2"/>
  <c r="AS52" i="4"/>
  <c r="I63" i="4"/>
  <c r="G22" i="1" s="1"/>
  <c r="I22" i="1" s="1"/>
  <c r="AW56" i="4"/>
  <c r="AS12" i="4"/>
  <c r="C20" i="2"/>
  <c r="C16" i="2"/>
  <c r="AW53" i="4"/>
  <c r="AT19" i="4"/>
  <c r="AT24" i="4"/>
  <c r="I33" i="4"/>
  <c r="G14" i="1" s="1"/>
  <c r="I14" i="1" s="1"/>
  <c r="AT33" i="4"/>
  <c r="I27" i="3"/>
  <c r="F29" i="3" s="1"/>
  <c r="AX46" i="4"/>
  <c r="AX64" i="4"/>
  <c r="AX71" i="4"/>
  <c r="AW72" i="4"/>
  <c r="AU24" i="4"/>
  <c r="AX31" i="4"/>
  <c r="AT52" i="4"/>
  <c r="AX14" i="4"/>
  <c r="AW15" i="4"/>
  <c r="I47" i="4"/>
  <c r="G17" i="1" s="1"/>
  <c r="I17" i="1" s="1"/>
  <c r="AW48" i="4"/>
  <c r="I57" i="4"/>
  <c r="G20" i="1" s="1"/>
  <c r="I20" i="1" s="1"/>
  <c r="AU63" i="4"/>
  <c r="AW69" i="4"/>
  <c r="AX21" i="4"/>
  <c r="AX36" i="4"/>
  <c r="AW25" i="4"/>
  <c r="AW34" i="4"/>
  <c r="BC34" i="4" s="1"/>
  <c r="AL39" i="4"/>
  <c r="AU38" i="4" s="1"/>
  <c r="AL60" i="4"/>
  <c r="AU59" i="4" s="1"/>
  <c r="I16" i="2"/>
  <c r="I22" i="2" s="1"/>
  <c r="AW13" i="4"/>
  <c r="AS63" i="4"/>
  <c r="AT12" i="4"/>
  <c r="AX18" i="4"/>
  <c r="AX58" i="4"/>
  <c r="C14" i="2"/>
  <c r="C22" i="2" s="1"/>
  <c r="AX16" i="4"/>
  <c r="AW17" i="4"/>
  <c r="AW20" i="4"/>
  <c r="AU52" i="4"/>
  <c r="C21" i="2"/>
  <c r="AW39" i="4"/>
  <c r="AX51" i="4"/>
  <c r="AX54" i="4"/>
  <c r="AW60" i="4"/>
  <c r="C15" i="2"/>
  <c r="AU12" i="4"/>
  <c r="I12" i="4"/>
  <c r="AX13" i="4"/>
  <c r="AW16" i="4"/>
  <c r="AX17" i="4"/>
  <c r="BC17" i="4" s="1"/>
  <c r="AL21" i="4"/>
  <c r="AU19" i="4" s="1"/>
  <c r="AW21" i="4"/>
  <c r="I24" i="4"/>
  <c r="G13" i="1" s="1"/>
  <c r="I13" i="1" s="1"/>
  <c r="AX25" i="4"/>
  <c r="BC25" i="4" s="1"/>
  <c r="AL36" i="4"/>
  <c r="AU33" i="4" s="1"/>
  <c r="AW36" i="4"/>
  <c r="AX39" i="4"/>
  <c r="AW51" i="4"/>
  <c r="I52" i="4"/>
  <c r="G19" i="1" s="1"/>
  <c r="I19" i="1" s="1"/>
  <c r="AX53" i="4"/>
  <c r="AW58" i="4"/>
  <c r="AX60" i="4"/>
  <c r="AV60" i="4" s="1"/>
  <c r="AW71" i="4"/>
  <c r="AX72" i="4"/>
  <c r="AW14" i="4"/>
  <c r="AX15" i="4"/>
  <c r="AW18" i="4"/>
  <c r="AX20" i="4"/>
  <c r="BC20" i="4" s="1"/>
  <c r="AW31" i="4"/>
  <c r="AX34" i="4"/>
  <c r="AW46" i="4"/>
  <c r="AX48" i="4"/>
  <c r="AW54" i="4"/>
  <c r="AX56" i="4"/>
  <c r="AV56" i="4" s="1"/>
  <c r="AW64" i="4"/>
  <c r="AX69" i="4"/>
  <c r="BC56" i="4" l="1"/>
  <c r="BC69" i="4"/>
  <c r="AV34" i="4"/>
  <c r="AV72" i="4"/>
  <c r="AV53" i="4"/>
  <c r="AV48" i="4"/>
  <c r="BC72" i="4"/>
  <c r="AV15" i="4"/>
  <c r="BC39" i="4"/>
  <c r="BC60" i="4"/>
  <c r="BC13" i="4"/>
  <c r="AV20" i="4"/>
  <c r="AV18" i="4"/>
  <c r="BC18" i="4"/>
  <c r="I73" i="4"/>
  <c r="G11" i="1"/>
  <c r="I11" i="1" s="1"/>
  <c r="G23" i="1" s="1"/>
  <c r="AV25" i="4"/>
  <c r="BC48" i="4"/>
  <c r="AV17" i="4"/>
  <c r="AV71" i="4"/>
  <c r="BC71" i="4"/>
  <c r="AV69" i="4"/>
  <c r="AV46" i="4"/>
  <c r="BC46" i="4"/>
  <c r="AV36" i="4"/>
  <c r="BC36" i="4"/>
  <c r="BC53" i="4"/>
  <c r="AV58" i="4"/>
  <c r="BC58" i="4"/>
  <c r="AV51" i="4"/>
  <c r="BC51" i="4"/>
  <c r="AV21" i="4"/>
  <c r="BC21" i="4"/>
  <c r="AV16" i="4"/>
  <c r="BC16" i="4"/>
  <c r="AV13" i="4"/>
  <c r="BC15" i="4"/>
  <c r="AV64" i="4"/>
  <c r="BC64" i="4"/>
  <c r="AV54" i="4"/>
  <c r="BC54" i="4"/>
  <c r="AV31" i="4"/>
  <c r="BC31" i="4"/>
  <c r="AV14" i="4"/>
  <c r="BC14" i="4"/>
  <c r="AV39" i="4"/>
  <c r="C29" i="2"/>
  <c r="F29" i="2" l="1"/>
  <c r="I28" i="2"/>
  <c r="I29" i="2" s="1"/>
</calcChain>
</file>

<file path=xl/sharedStrings.xml><?xml version="1.0" encoding="utf-8"?>
<sst xmlns="http://schemas.openxmlformats.org/spreadsheetml/2006/main" count="720" uniqueCount="251">
  <si>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</si>
  <si>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</si>
  <si>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</si>
  <si>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</si>
  <si>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</si>
  <si>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</si>
  <si>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</si>
  <si>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25.08.2024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</si>
  <si>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</si>
  <si>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</si>
  <si>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</si>
  <si>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</si>
  <si>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</si>
  <si>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</si>
  <si>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</si>
  <si>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</si>
  <si>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</si>
  <si>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</si>
  <si>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</si>
  <si>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</si>
  <si>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</si>
  <si>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</si>
  <si>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</si>
  <si>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</si>
  <si>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12</t>
  </si>
  <si>
    <t>Odkopávky a prokopávky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</si>
  <si>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</si>
  <si>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</si>
  <si>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</si>
  <si>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</si>
  <si>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</si>
  <si>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</si>
  <si>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46</t>
  </si>
  <si>
    <t>Zpevněné plochy (kromě vozovek a železničního svršku)</t>
  </si>
  <si>
    <t>56</t>
  </si>
  <si>
    <t>Podkladní vrstvy komunikací, letišť a ploch</t>
  </si>
  <si>
    <t>59</t>
  </si>
  <si>
    <t>Kryty pozemních komunikací, letišť a ploch dlážděných (předlažby)</t>
  </si>
  <si>
    <t>91</t>
  </si>
  <si>
    <t>Doplňující konstrukce a práce na pozemních komunikacích a zpevněných plochách</t>
  </si>
  <si>
    <t>93</t>
  </si>
  <si>
    <t>Různé dokončovací konstrukce a práce inženýrských staveb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</si>
  <si>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</si>
  <si>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</si>
  <si>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</si>
  <si>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</si>
  <si>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</si>
  <si>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</si>
  <si>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</si>
  <si>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</si>
  <si>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</si>
  <si>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</si>
  <si>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</si>
  <si>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</si>
  <si>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</si>
  <si>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</si>
  <si>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</si>
  <si>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</si>
  <si>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</si>
  <si>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</si>
  <si>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</si>
  <si>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</si>
  <si>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</si>
  <si>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</si>
  <si>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</si>
  <si>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</si>
  <si>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</si>
  <si>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</si>
  <si>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</si>
  <si>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</si>
  <si>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</si>
  <si>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</si>
  <si>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</si>
  <si>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</si>
  <si>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</si>
  <si>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</si>
  <si>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</si>
  <si>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</si>
  <si>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</si>
  <si>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</si>
  <si>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</si>
  <si>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</si>
  <si>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</si>
  <si>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</si>
  <si>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</si>
  <si>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</si>
  <si>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</si>
  <si>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</si>
  <si>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</si>
  <si>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</si>
  <si>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</si>
  <si>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</si>
  <si>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</si>
  <si>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</si>
  <si>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</si>
  <si>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</si>
  <si>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</si>
  <si>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</si>
  <si>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</si>
  <si>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</si>
  <si>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</si>
  <si>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</si>
  <si>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</si>
  <si>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</si>
  <si>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</si>
  <si>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24123 Bruntál, oprava MK U Sopky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</si>
  <si>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</si>
  <si>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</si>
  <si>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</si>
  <si>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</si>
  <si>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</si>
  <si>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</si>
  <si>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</si>
  <si>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</si>
  <si>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</si>
  <si>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</si>
  <si>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</si>
  <si>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</si>
  <si>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</si>
  <si>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</si>
  <si>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</si>
  <si>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</si>
  <si>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</si>
  <si>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</si>
  <si>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</si>
  <si>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</si>
  <si>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</si>
  <si>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</si>
  <si>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</si>
  <si>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</si>
  <si>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</si>
  <si>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</si>
  <si>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</si>
  <si>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</si>
  <si>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</si>
  <si>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</si>
  <si>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</si>
  <si>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</si>
  <si>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</si>
  <si>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</si>
  <si>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</si>
  <si>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</si>
  <si>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</si>
  <si>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</si>
  <si>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</si>
  <si>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</si>
  <si>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</si>
  <si>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</si>
  <si>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</si>
  <si>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123188VD</t>
  </si>
  <si>
    <t>Vytýčení sítí</t>
  </si>
  <si>
    <t>7</t>
  </si>
  <si>
    <t>113108310R00</t>
  </si>
  <si>
    <t>Odstranění asfaltové vrstvy pl. do 50 m2, tl.10 cm</t>
  </si>
  <si>
    <t>m2</t>
  </si>
  <si>
    <t>11_</t>
  </si>
  <si>
    <t>1_</t>
  </si>
  <si>
    <t>8</t>
  </si>
  <si>
    <t>113109315R00</t>
  </si>
  <si>
    <t>Odstranění podkladu pl.50 m2, bet.prostý tl.15 cm</t>
  </si>
  <si>
    <t>stávající vjed k RD č.1968/44</t>
  </si>
  <si>
    <t>4,0*1,20</t>
  </si>
  <si>
    <t>9</t>
  </si>
  <si>
    <t>122301101R00</t>
  </si>
  <si>
    <t>Odkopávky nezapažené v hor. 4 do 100 m3</t>
  </si>
  <si>
    <t>m3</t>
  </si>
  <si>
    <t>12_</t>
  </si>
  <si>
    <t>74,0*2,8*0,25</t>
  </si>
  <si>
    <t>vjezdy a vstupy</t>
  </si>
  <si>
    <t>3,0*1,2*0,25</t>
  </si>
  <si>
    <t>4,0*1,2*0,25</t>
  </si>
  <si>
    <t>1,70*1,20*0,25</t>
  </si>
  <si>
    <t>10</t>
  </si>
  <si>
    <t>122301109R00</t>
  </si>
  <si>
    <t>Příplatek za lepivost - odkopávky v hor. 4</t>
  </si>
  <si>
    <t>54,41*0,5</t>
  </si>
  <si>
    <t>162701105R00</t>
  </si>
  <si>
    <t>Vodorovné přemístění výkopku z hor.1-4 do 10000 m</t>
  </si>
  <si>
    <t>16_</t>
  </si>
  <si>
    <t>54,41+18,9*0,2</t>
  </si>
  <si>
    <t>162701109R00</t>
  </si>
  <si>
    <t>Příplatek k vod. přemístění hor.1-4 za další 1 km</t>
  </si>
  <si>
    <t>58,19*7</t>
  </si>
  <si>
    <t>13</t>
  </si>
  <si>
    <t>181101102R00</t>
  </si>
  <si>
    <t>Úprava pláně v zářezech v hor. 1-4, se zhutněním</t>
  </si>
  <si>
    <t>18_</t>
  </si>
  <si>
    <t>74,0*2,8</t>
  </si>
  <si>
    <t>vjezdy a vstup</t>
  </si>
  <si>
    <t>3,0*1,2</t>
  </si>
  <si>
    <t>4,0*1,2</t>
  </si>
  <si>
    <t>1,70*1,20</t>
  </si>
  <si>
    <t>14</t>
  </si>
  <si>
    <t>199000002R00</t>
  </si>
  <si>
    <t>Poplatek za skládku horniny 1- 4, č. dle katal. odpadů 17 05 04</t>
  </si>
  <si>
    <t>19_</t>
  </si>
  <si>
    <t>15</t>
  </si>
  <si>
    <t>469571111R00</t>
  </si>
  <si>
    <t>Výplň otvorů tvárnic ve skl.1:1, kam. drc. hrubým</t>
  </si>
  <si>
    <t>46_</t>
  </si>
  <si>
    <t>4_</t>
  </si>
  <si>
    <t>217,64*0,35*0,1</t>
  </si>
  <si>
    <t>564851111R00</t>
  </si>
  <si>
    <t>Podklad ze štěrkodrti po zhutnění tloušťky 15 cm</t>
  </si>
  <si>
    <t>56_</t>
  </si>
  <si>
    <t>5_</t>
  </si>
  <si>
    <t>17</t>
  </si>
  <si>
    <t>596921113R00</t>
  </si>
  <si>
    <t>Kladení betonových vegetačních tvárnic, lože z kameniva fr. 4-8 tl. 30 mm, plocha do 500 m2</t>
  </si>
  <si>
    <t>59_</t>
  </si>
  <si>
    <t>59248301</t>
  </si>
  <si>
    <t>Dlažba betonová zatravňovací 600 x 400 x 100 mm šedá</t>
  </si>
  <si>
    <t>kus</t>
  </si>
  <si>
    <t>217,64*4,17*1,02</t>
  </si>
  <si>
    <t>998223011R00</t>
  </si>
  <si>
    <t>Přesun hmot, pozemní komunikace, kryt dlážděný</t>
  </si>
  <si>
    <t>t</t>
  </si>
  <si>
    <t>20</t>
  </si>
  <si>
    <t>919735112R00</t>
  </si>
  <si>
    <t>Řezání stávajícího živičného krytu tl. 5 - 10 cm</t>
  </si>
  <si>
    <t>m</t>
  </si>
  <si>
    <t>91_</t>
  </si>
  <si>
    <t>9_</t>
  </si>
  <si>
    <t>21</t>
  </si>
  <si>
    <t>938909612R00</t>
  </si>
  <si>
    <t>Stržení zeminy na krajnicích tl. do 20 cm</t>
  </si>
  <si>
    <t>93_</t>
  </si>
  <si>
    <t>spodní část trasy od stávajících zatravňovacích tvárnic</t>
  </si>
  <si>
    <t>31,50*0,3*2</t>
  </si>
  <si>
    <t>22</t>
  </si>
  <si>
    <t>979082213R00</t>
  </si>
  <si>
    <t>Vodorovná doprava suti po suchu do 1 km</t>
  </si>
  <si>
    <t>S_</t>
  </si>
  <si>
    <t>živice</t>
  </si>
  <si>
    <t>0,880</t>
  </si>
  <si>
    <t>beton</t>
  </si>
  <si>
    <t>1,728</t>
  </si>
  <si>
    <t>23</t>
  </si>
  <si>
    <t>979082219R00</t>
  </si>
  <si>
    <t>Příplatek za dopravu suti po suchu za další 1 km</t>
  </si>
  <si>
    <t>2,608*3</t>
  </si>
  <si>
    <t>24</t>
  </si>
  <si>
    <t>979999982R00</t>
  </si>
  <si>
    <t>Poplatek za recyklaci betonu kusovost nad 1600 cm2 (skup.170101)</t>
  </si>
  <si>
    <t>25</t>
  </si>
  <si>
    <t>979999995R00</t>
  </si>
  <si>
    <t>Poplatek za recyklaci asfaltu, kusovost do 1600 cm2, (skup.170302)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</si>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</sst>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82" t="s">
        <v>0</v>
      </c>
      <c r="B1" s="82"/>
      <c r="C1" s="82"/>
      <c r="D1" s="82"/>
      <c r="E1" s="82"/>
      <c r="F1" s="82"/>
      <c r="G1" s="82"/>
    </row>
    <row r="2" spans="1:9" x14ac:dyDescent="0.2">
      <c r="A2" s="83" t="s">
        <v>1</v>
      </c>
      <c r="B2" s="84"/>
      <c r="C2" s="93" t="str">
        <f>'Stavební rozpočet'!D2</f>
        <v>24123 Bruntál, oprava MK U Sopky</v>
      </c>
      <c r="D2" s="84" t="s">
        <v>2</v>
      </c>
      <c r="E2" s="84" t="s">
        <v>3</v>
      </c>
      <c r="F2" s="91" t="s">
        <v>4</v>
      </c>
      <c r="G2" s="95" t="str">
        <f>'Stavební rozpočet'!J2</f>
        <v>Město Bruntál</v>
      </c>
    </row>
    <row r="3" spans="1:9" ht="15" customHeight="1" x14ac:dyDescent="0.2">
      <c r="A3" s="85"/>
      <c r="B3" s="86"/>
      <c r="C3" s="94"/>
      <c r="D3" s="86"/>
      <c r="E3" s="86"/>
      <c r="F3" s="86"/>
      <c r="G3" s="96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">
      <c r="A5" s="85"/>
      <c r="B5" s="86"/>
      <c r="C5" s="86"/>
      <c r="D5" s="86"/>
      <c r="E5" s="86"/>
      <c r="F5" s="86"/>
      <c r="G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">
      <c r="A7" s="85"/>
      <c r="B7" s="86"/>
      <c r="C7" s="86"/>
      <c r="D7" s="86"/>
      <c r="E7" s="86"/>
      <c r="F7" s="86"/>
      <c r="G7" s="96"/>
    </row>
    <row r="8" spans="1:9" x14ac:dyDescent="0.2">
      <c r="A8" s="87" t="s">
        <v>12</v>
      </c>
      <c r="B8" s="86"/>
      <c r="C8" s="92" t="s">
        <v>250</v>
      </c>
      <c r="D8" s="86" t="s">
        <v>13</v>
      </c>
      <c r="E8" s="86" t="s">
        <v>7</v>
      </c>
      <c r="F8" s="86" t="s">
        <v>13</v>
      </c>
      <c r="G8" s="97" t="str">
        <f>'Stavební rozpočet'!H8</f>
        <v>25.08.2024</v>
      </c>
    </row>
    <row r="9" spans="1:9" x14ac:dyDescent="0.2">
      <c r="A9" s="88"/>
      <c r="B9" s="89"/>
      <c r="C9" s="89"/>
      <c r="D9" s="90"/>
      <c r="E9" s="90"/>
      <c r="F9" s="90"/>
      <c r="G9" s="98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rozpočet'!I24,2)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rozpočet'!I33,2)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rozpočet'!I38,2)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rozpočet'!I45,2)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rozpočet'!I47,2)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rozpočet'!I50,2)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6" t="s">
        <v>37</v>
      </c>
      <c r="D19" s="86"/>
      <c r="E19" s="86"/>
      <c r="F19" s="86"/>
      <c r="G19" s="12">
        <f>ROUND('Stavební rozpočet'!I52,2)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6" t="s">
        <v>39</v>
      </c>
      <c r="D20" s="86"/>
      <c r="E20" s="86"/>
      <c r="F20" s="86"/>
      <c r="G20" s="12">
        <f>ROUND('Stavební rozpočet'!I57,2)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6" t="s">
        <v>41</v>
      </c>
      <c r="D21" s="86"/>
      <c r="E21" s="86"/>
      <c r="F21" s="86"/>
      <c r="G21" s="12">
        <f>ROUND('Stavební rozpočet'!I59,2)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6" t="s">
        <v>43</v>
      </c>
      <c r="D22" s="86"/>
      <c r="E22" s="86"/>
      <c r="F22" s="86"/>
      <c r="G22" s="12">
        <f>ROUND('Stavební rozpočet'!I63,2)</f>
        <v>0</v>
      </c>
      <c r="H22" s="11" t="s">
        <v>21</v>
      </c>
      <c r="I22" s="12">
        <f t="shared" si="0"/>
        <v>0</v>
      </c>
    </row>
    <row r="23" spans="1:9" x14ac:dyDescent="0.2">
      <c r="F23" s="3" t="s">
        <v>44</v>
      </c>
      <c r="G23" s="13">
        <f>ROUND(SUM(I11:I22),2)</f>
        <v>0</v>
      </c>
    </row>
  </sheetData>
  <mergeCells count="37">
    <mergeCell ref="C22:F22"/>
    <mergeCell ref="C17:F17"/>
    <mergeCell ref="C18:F18"/>
    <mergeCell ref="C19:F19"/>
    <mergeCell ref="C20:F20"/>
    <mergeCell ref="C21:F21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99" t="s">
        <v>45</v>
      </c>
      <c r="B1" s="82"/>
      <c r="C1" s="82"/>
      <c r="D1" s="82"/>
      <c r="E1" s="82"/>
      <c r="F1" s="82"/>
      <c r="G1" s="82"/>
      <c r="H1" s="82"/>
      <c r="I1" s="82"/>
    </row>
    <row r="2" spans="1:9" x14ac:dyDescent="0.2">
      <c r="A2" s="83" t="s">
        <v>1</v>
      </c>
      <c r="B2" s="84"/>
      <c r="C2" s="93" t="str">
        <f>'Stavební rozpočet'!D2</f>
        <v>24123 Bruntál, oprava MK U Sopky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46</v>
      </c>
      <c r="I2" s="100" t="s">
        <v>249</v>
      </c>
    </row>
    <row r="3" spans="1:9" ht="15" customHeight="1" x14ac:dyDescent="0.2">
      <c r="A3" s="85"/>
      <c r="B3" s="86"/>
      <c r="C3" s="94"/>
      <c r="D3" s="94"/>
      <c r="E3" s="86"/>
      <c r="F3" s="86"/>
      <c r="G3" s="86"/>
      <c r="H3" s="86"/>
      <c r="I3" s="101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46</v>
      </c>
      <c r="I4" s="96" t="s">
        <v>18</v>
      </c>
    </row>
    <row r="5" spans="1:9" ht="15" customHeight="1" x14ac:dyDescent="0.2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46</v>
      </c>
      <c r="I6" s="96" t="s">
        <v>18</v>
      </c>
    </row>
    <row r="7" spans="1:9" ht="15" customHeight="1" x14ac:dyDescent="0.2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">
      <c r="A8" s="87" t="s">
        <v>6</v>
      </c>
      <c r="B8" s="86"/>
      <c r="C8" s="92"/>
      <c r="D8" s="86"/>
      <c r="E8" s="92" t="s">
        <v>10</v>
      </c>
      <c r="F8" s="92" t="str">
        <f>'Stavební rozpočet'!H6</f>
        <v xml:space="preserve"> </v>
      </c>
      <c r="G8" s="86"/>
      <c r="H8" s="86" t="s">
        <v>47</v>
      </c>
      <c r="I8" s="102">
        <v>25</v>
      </c>
    </row>
    <row r="9" spans="1:9" x14ac:dyDescent="0.2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">
      <c r="A10" s="87" t="s">
        <v>48</v>
      </c>
      <c r="B10" s="86"/>
      <c r="C10" s="92" t="str">
        <f>'Stavební rozpočet'!D8</f>
        <v xml:space="preserve"> </v>
      </c>
      <c r="D10" s="86"/>
      <c r="E10" s="92" t="s">
        <v>12</v>
      </c>
      <c r="F10" s="92" t="s">
        <v>250</v>
      </c>
      <c r="G10" s="86"/>
      <c r="H10" s="86" t="s">
        <v>49</v>
      </c>
      <c r="I10" s="97" t="str">
        <f>'Stavební rozpočet'!H8</f>
        <v>25.08.2024</v>
      </c>
    </row>
    <row r="11" spans="1:9" x14ac:dyDescent="0.2">
      <c r="A11" s="108"/>
      <c r="B11" s="90"/>
      <c r="C11" s="90"/>
      <c r="D11" s="90"/>
      <c r="E11" s="90"/>
      <c r="F11" s="90"/>
      <c r="G11" s="90"/>
      <c r="H11" s="90"/>
      <c r="I11" s="104"/>
    </row>
    <row r="12" spans="1:9" ht="23" x14ac:dyDescent="0.2">
      <c r="A12" s="105" t="s">
        <v>50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">
      <c r="A13" s="14" t="s">
        <v>51</v>
      </c>
      <c r="B13" s="106" t="s">
        <v>52</v>
      </c>
      <c r="C13" s="107"/>
      <c r="D13" s="15" t="s">
        <v>53</v>
      </c>
      <c r="E13" s="106" t="s">
        <v>54</v>
      </c>
      <c r="F13" s="107"/>
      <c r="G13" s="15" t="s">
        <v>55</v>
      </c>
      <c r="H13" s="106" t="s">
        <v>56</v>
      </c>
      <c r="I13" s="107"/>
    </row>
    <row r="14" spans="1:9" ht="16" x14ac:dyDescent="0.2">
      <c r="A14" s="16" t="s">
        <v>57</v>
      </c>
      <c r="B14" s="17" t="s">
        <v>58</v>
      </c>
      <c r="C14" s="18">
        <f>SUM('Stavební rozpočet'!AB12:AB72)</f>
        <v>0</v>
      </c>
      <c r="D14" s="115" t="s">
        <v>59</v>
      </c>
      <c r="E14" s="116"/>
      <c r="F14" s="18">
        <f>VORN!I15</f>
        <v>0</v>
      </c>
      <c r="G14" s="115" t="s">
        <v>60</v>
      </c>
      <c r="H14" s="116"/>
      <c r="I14" s="19">
        <f>VORN!I21</f>
        <v>0</v>
      </c>
    </row>
    <row r="15" spans="1:9" ht="16" x14ac:dyDescent="0.2">
      <c r="A15" s="20" t="s">
        <v>18</v>
      </c>
      <c r="B15" s="17" t="s">
        <v>61</v>
      </c>
      <c r="C15" s="18">
        <f>SUM('Stavební rozpočet'!AC12:AC72)</f>
        <v>0</v>
      </c>
      <c r="D15" s="115" t="s">
        <v>62</v>
      </c>
      <c r="E15" s="116"/>
      <c r="F15" s="18">
        <f>VORN!I16</f>
        <v>0</v>
      </c>
      <c r="G15" s="115" t="s">
        <v>63</v>
      </c>
      <c r="H15" s="116"/>
      <c r="I15" s="19">
        <f>VORN!I22</f>
        <v>0</v>
      </c>
    </row>
    <row r="16" spans="1:9" ht="16" x14ac:dyDescent="0.2">
      <c r="A16" s="16" t="s">
        <v>64</v>
      </c>
      <c r="B16" s="17" t="s">
        <v>58</v>
      </c>
      <c r="C16" s="18">
        <f>SUM('Stavební rozpočet'!AD12:AD72)</f>
        <v>0</v>
      </c>
      <c r="D16" s="115" t="s">
        <v>65</v>
      </c>
      <c r="E16" s="116"/>
      <c r="F16" s="18">
        <f>VORN!I17</f>
        <v>0</v>
      </c>
      <c r="G16" s="115" t="s">
        <v>66</v>
      </c>
      <c r="H16" s="116"/>
      <c r="I16" s="19">
        <f>VORN!I23</f>
        <v>0</v>
      </c>
    </row>
    <row r="17" spans="1:9" ht="16" x14ac:dyDescent="0.2">
      <c r="A17" s="20" t="s">
        <v>18</v>
      </c>
      <c r="B17" s="17" t="s">
        <v>61</v>
      </c>
      <c r="C17" s="18">
        <f>SUM('Stavební rozpočet'!AE12:AE72)</f>
        <v>0</v>
      </c>
      <c r="D17" s="115" t="s">
        <v>18</v>
      </c>
      <c r="E17" s="116"/>
      <c r="F17" s="19" t="s">
        <v>18</v>
      </c>
      <c r="G17" s="115" t="s">
        <v>67</v>
      </c>
      <c r="H17" s="116"/>
      <c r="I17" s="19">
        <f>VORN!I24</f>
        <v>0</v>
      </c>
    </row>
    <row r="18" spans="1:9" ht="16" x14ac:dyDescent="0.2">
      <c r="A18" s="16" t="s">
        <v>68</v>
      </c>
      <c r="B18" s="17" t="s">
        <v>58</v>
      </c>
      <c r="C18" s="18">
        <f>SUM('Stavební rozpočet'!AF12:AF72)</f>
        <v>0</v>
      </c>
      <c r="D18" s="115" t="s">
        <v>18</v>
      </c>
      <c r="E18" s="116"/>
      <c r="F18" s="19" t="s">
        <v>18</v>
      </c>
      <c r="G18" s="115" t="s">
        <v>69</v>
      </c>
      <c r="H18" s="116"/>
      <c r="I18" s="19">
        <f>VORN!I25</f>
        <v>0</v>
      </c>
    </row>
    <row r="19" spans="1:9" ht="16" x14ac:dyDescent="0.2">
      <c r="A19" s="20" t="s">
        <v>18</v>
      </c>
      <c r="B19" s="17" t="s">
        <v>61</v>
      </c>
      <c r="C19" s="18">
        <f>SUM('Stavební rozpočet'!AG12:AG72)</f>
        <v>0</v>
      </c>
      <c r="D19" s="115" t="s">
        <v>18</v>
      </c>
      <c r="E19" s="116"/>
      <c r="F19" s="19" t="s">
        <v>18</v>
      </c>
      <c r="G19" s="115" t="s">
        <v>70</v>
      </c>
      <c r="H19" s="116"/>
      <c r="I19" s="19">
        <f>VORN!I26</f>
        <v>0</v>
      </c>
    </row>
    <row r="20" spans="1:9" ht="16" x14ac:dyDescent="0.2">
      <c r="A20" s="109" t="s">
        <v>71</v>
      </c>
      <c r="B20" s="110"/>
      <c r="C20" s="18">
        <f>SUM('Stavební rozpočet'!AH12:AH72)</f>
        <v>0</v>
      </c>
      <c r="D20" s="115" t="s">
        <v>18</v>
      </c>
      <c r="E20" s="116"/>
      <c r="F20" s="19" t="s">
        <v>18</v>
      </c>
      <c r="G20" s="115" t="s">
        <v>18</v>
      </c>
      <c r="H20" s="116"/>
      <c r="I20" s="19" t="s">
        <v>18</v>
      </c>
    </row>
    <row r="21" spans="1:9" ht="16" x14ac:dyDescent="0.2">
      <c r="A21" s="111" t="s">
        <v>72</v>
      </c>
      <c r="B21" s="112"/>
      <c r="C21" s="21">
        <f>SUM('Stavební rozpočet'!Z12:Z72)</f>
        <v>0</v>
      </c>
      <c r="D21" s="117" t="s">
        <v>18</v>
      </c>
      <c r="E21" s="118"/>
      <c r="F21" s="22" t="s">
        <v>18</v>
      </c>
      <c r="G21" s="117" t="s">
        <v>18</v>
      </c>
      <c r="H21" s="118"/>
      <c r="I21" s="22" t="s">
        <v>18</v>
      </c>
    </row>
    <row r="22" spans="1:9" ht="16.5" customHeight="1" x14ac:dyDescent="0.2">
      <c r="A22" s="113" t="s">
        <v>73</v>
      </c>
      <c r="B22" s="114"/>
      <c r="C22" s="23">
        <f>ROUND(SUM(C14:C21),2)</f>
        <v>0</v>
      </c>
      <c r="D22" s="119" t="s">
        <v>74</v>
      </c>
      <c r="E22" s="114"/>
      <c r="F22" s="23">
        <f>SUM(F14:F21)</f>
        <v>0</v>
      </c>
      <c r="G22" s="119" t="s">
        <v>75</v>
      </c>
      <c r="H22" s="114"/>
      <c r="I22" s="23">
        <f>SUM(I14:I21)</f>
        <v>0</v>
      </c>
    </row>
    <row r="23" spans="1:9" ht="16" x14ac:dyDescent="0.2">
      <c r="D23" s="109" t="s">
        <v>76</v>
      </c>
      <c r="E23" s="110"/>
      <c r="F23" s="24">
        <v>0</v>
      </c>
      <c r="G23" s="120" t="s">
        <v>77</v>
      </c>
      <c r="H23" s="110"/>
      <c r="I23" s="18">
        <v>0</v>
      </c>
    </row>
    <row r="24" spans="1:9" ht="16" x14ac:dyDescent="0.2">
      <c r="G24" s="109" t="s">
        <v>78</v>
      </c>
      <c r="H24" s="110"/>
      <c r="I24" s="21">
        <f>vorn_sum</f>
        <v>0</v>
      </c>
    </row>
    <row r="25" spans="1:9" ht="16" x14ac:dyDescent="0.2">
      <c r="G25" s="109" t="s">
        <v>79</v>
      </c>
      <c r="H25" s="110"/>
      <c r="I25" s="23">
        <v>0</v>
      </c>
    </row>
    <row r="27" spans="1:9" ht="16" x14ac:dyDescent="0.2">
      <c r="A27" s="121" t="s">
        <v>80</v>
      </c>
      <c r="B27" s="122"/>
      <c r="C27" s="25">
        <f>ROUND(SUM('Stavební rozpočet'!AJ12:AJ72),2)</f>
        <v>0</v>
      </c>
    </row>
    <row r="28" spans="1:9" ht="16" x14ac:dyDescent="0.2">
      <c r="A28" s="123" t="s">
        <v>81</v>
      </c>
      <c r="B28" s="124"/>
      <c r="C28" s="26">
        <f>ROUND(SUM('Stavební rozpočet'!AK12:AK72),2)</f>
        <v>0</v>
      </c>
      <c r="D28" s="125" t="s">
        <v>82</v>
      </c>
      <c r="E28" s="122"/>
      <c r="F28" s="25">
        <f>ROUND(C28*(12/100),2)</f>
        <v>0</v>
      </c>
      <c r="G28" s="125" t="s">
        <v>83</v>
      </c>
      <c r="H28" s="122"/>
      <c r="I28" s="25">
        <f>ROUND(SUM(C27:C29),2)</f>
        <v>0</v>
      </c>
    </row>
    <row r="29" spans="1:9" ht="16" x14ac:dyDescent="0.2">
      <c r="A29" s="123" t="s">
        <v>84</v>
      </c>
      <c r="B29" s="124"/>
      <c r="C29" s="26">
        <f>ROUND(SUM('Stavební rozpočet'!AL12:AL72)+(F22+I22+F23+I23+I24+I25),2)</f>
        <v>0</v>
      </c>
      <c r="D29" s="126" t="s">
        <v>85</v>
      </c>
      <c r="E29" s="124"/>
      <c r="F29" s="26">
        <f>ROUND(C29*(21/100),2)</f>
        <v>0</v>
      </c>
      <c r="G29" s="126" t="s">
        <v>86</v>
      </c>
      <c r="H29" s="124"/>
      <c r="I29" s="26">
        <f>ROUND(SUM(F28:F29)+I28,2)</f>
        <v>0</v>
      </c>
    </row>
    <row r="31" spans="1:9" ht="16" x14ac:dyDescent="0.2">
      <c r="A31" s="136" t="s">
        <v>87</v>
      </c>
      <c r="B31" s="128"/>
      <c r="C31" s="129"/>
      <c r="D31" s="127" t="s">
        <v>88</v>
      </c>
      <c r="E31" s="128"/>
      <c r="F31" s="129"/>
      <c r="G31" s="127" t="s">
        <v>89</v>
      </c>
      <c r="H31" s="128"/>
      <c r="I31" s="129"/>
    </row>
    <row r="32" spans="1:9" ht="16" x14ac:dyDescent="0.2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ht="16" x14ac:dyDescent="0.2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ht="16" x14ac:dyDescent="0.2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ht="16" x14ac:dyDescent="0.2">
      <c r="A35" s="138" t="s">
        <v>90</v>
      </c>
      <c r="B35" s="134"/>
      <c r="C35" s="135"/>
      <c r="D35" s="133" t="s">
        <v>90</v>
      </c>
      <c r="E35" s="134"/>
      <c r="F35" s="135"/>
      <c r="G35" s="133" t="s">
        <v>90</v>
      </c>
      <c r="H35" s="134"/>
      <c r="I35" s="135"/>
    </row>
    <row r="36" spans="1:9" x14ac:dyDescent="0.2">
      <c r="A36" s="27" t="s">
        <v>91</v>
      </c>
    </row>
    <row r="37" spans="1:9" ht="12.75" customHeight="1" x14ac:dyDescent="0.2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99" t="s">
        <v>92</v>
      </c>
      <c r="B1" s="82"/>
      <c r="C1" s="82"/>
      <c r="D1" s="82"/>
      <c r="E1" s="82"/>
      <c r="F1" s="82"/>
      <c r="G1" s="82"/>
      <c r="H1" s="82"/>
      <c r="I1" s="82"/>
    </row>
    <row r="2" spans="1:9" x14ac:dyDescent="0.2">
      <c r="A2" s="83" t="s">
        <v>1</v>
      </c>
      <c r="B2" s="84"/>
      <c r="C2" s="93" t="str">
        <f>'Stavební rozpočet'!D2</f>
        <v>24123 Bruntál, oprava MK U Sopky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46</v>
      </c>
      <c r="I2" s="139" t="s">
        <v>18</v>
      </c>
    </row>
    <row r="3" spans="1:9" ht="15" customHeight="1" x14ac:dyDescent="0.2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46</v>
      </c>
      <c r="I4" s="96" t="s">
        <v>18</v>
      </c>
    </row>
    <row r="5" spans="1:9" ht="15" customHeight="1" x14ac:dyDescent="0.2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46</v>
      </c>
      <c r="I6" s="96" t="s">
        <v>18</v>
      </c>
    </row>
    <row r="7" spans="1:9" ht="15" customHeight="1" x14ac:dyDescent="0.2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47</v>
      </c>
      <c r="I8" s="102">
        <v>25</v>
      </c>
    </row>
    <row r="9" spans="1:9" x14ac:dyDescent="0.2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">
      <c r="A10" s="87" t="s">
        <v>48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49</v>
      </c>
      <c r="I10" s="97" t="str">
        <f>'Stavební rozpočet'!H8</f>
        <v>25.08.2024</v>
      </c>
    </row>
    <row r="11" spans="1:9" x14ac:dyDescent="0.2">
      <c r="A11" s="108"/>
      <c r="B11" s="90"/>
      <c r="C11" s="90"/>
      <c r="D11" s="90"/>
      <c r="E11" s="90"/>
      <c r="F11" s="90"/>
      <c r="G11" s="90"/>
      <c r="H11" s="90"/>
      <c r="I11" s="104"/>
    </row>
    <row r="13" spans="1:9" ht="16" x14ac:dyDescent="0.2">
      <c r="A13" s="140" t="s">
        <v>93</v>
      </c>
      <c r="B13" s="140"/>
      <c r="C13" s="140"/>
      <c r="D13" s="140"/>
      <c r="E13" s="140"/>
    </row>
    <row r="14" spans="1:9" x14ac:dyDescent="0.2">
      <c r="A14" s="141" t="s">
        <v>94</v>
      </c>
      <c r="B14" s="142"/>
      <c r="C14" s="142"/>
      <c r="D14" s="142"/>
      <c r="E14" s="143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">
      <c r="A15" s="144" t="s">
        <v>59</v>
      </c>
      <c r="B15" s="145"/>
      <c r="C15" s="145"/>
      <c r="D15" s="145"/>
      <c r="E15" s="146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44" t="s">
        <v>62</v>
      </c>
      <c r="B16" s="145"/>
      <c r="C16" s="145"/>
      <c r="D16" s="145"/>
      <c r="E16" s="146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47" t="s">
        <v>65</v>
      </c>
      <c r="B17" s="148"/>
      <c r="C17" s="148"/>
      <c r="D17" s="148"/>
      <c r="E17" s="14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50" t="s">
        <v>98</v>
      </c>
      <c r="B18" s="151"/>
      <c r="C18" s="151"/>
      <c r="D18" s="151"/>
      <c r="E18" s="15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1" t="s">
        <v>56</v>
      </c>
      <c r="B20" s="142"/>
      <c r="C20" s="142"/>
      <c r="D20" s="142"/>
      <c r="E20" s="143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">
      <c r="A21" s="144" t="s">
        <v>60</v>
      </c>
      <c r="B21" s="145"/>
      <c r="C21" s="145"/>
      <c r="D21" s="145"/>
      <c r="E21" s="146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44" t="s">
        <v>63</v>
      </c>
      <c r="B22" s="145"/>
      <c r="C22" s="145"/>
      <c r="D22" s="145"/>
      <c r="E22" s="146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44" t="s">
        <v>66</v>
      </c>
      <c r="B23" s="145"/>
      <c r="C23" s="145"/>
      <c r="D23" s="145"/>
      <c r="E23" s="146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44" t="s">
        <v>67</v>
      </c>
      <c r="B24" s="145"/>
      <c r="C24" s="145"/>
      <c r="D24" s="145"/>
      <c r="E24" s="146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44" t="s">
        <v>69</v>
      </c>
      <c r="B25" s="145"/>
      <c r="C25" s="145"/>
      <c r="D25" s="145"/>
      <c r="E25" s="146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47" t="s">
        <v>70</v>
      </c>
      <c r="B26" s="148"/>
      <c r="C26" s="148"/>
      <c r="D26" s="148"/>
      <c r="E26" s="14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50" t="s">
        <v>99</v>
      </c>
      <c r="B27" s="151"/>
      <c r="C27" s="151"/>
      <c r="D27" s="151"/>
      <c r="E27" s="15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53" t="s">
        <v>100</v>
      </c>
      <c r="B29" s="154"/>
      <c r="C29" s="154"/>
      <c r="D29" s="154"/>
      <c r="E29" s="155"/>
      <c r="F29" s="156">
        <f>I18+I27</f>
        <v>0</v>
      </c>
      <c r="G29" s="157"/>
      <c r="H29" s="157"/>
      <c r="I29" s="158"/>
    </row>
    <row r="33" spans="1:9" ht="16" x14ac:dyDescent="0.2">
      <c r="A33" s="140" t="s">
        <v>101</v>
      </c>
      <c r="B33" s="140"/>
      <c r="C33" s="140"/>
      <c r="D33" s="140"/>
      <c r="E33" s="140"/>
    </row>
    <row r="34" spans="1:9" x14ac:dyDescent="0.2">
      <c r="A34" s="141" t="s">
        <v>102</v>
      </c>
      <c r="B34" s="142"/>
      <c r="C34" s="142"/>
      <c r="D34" s="142"/>
      <c r="E34" s="143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">
      <c r="A35" s="147" t="s">
        <v>18</v>
      </c>
      <c r="B35" s="148"/>
      <c r="C35" s="148"/>
      <c r="D35" s="148"/>
      <c r="E35" s="14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50" t="s">
        <v>103</v>
      </c>
      <c r="B36" s="151"/>
      <c r="C36" s="151"/>
      <c r="D36" s="151"/>
      <c r="E36" s="15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4"/>
  <sheetViews>
    <sheetView tabSelected="1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42.83203125" customWidth="1"/>
    <col min="5" max="5" width="31.1640625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74" hidden="1" customWidth="1"/>
    <col min="77" max="78" width="12.1640625" hidden="1"/>
  </cols>
  <sheetData>
    <row r="1" spans="1:76" ht="54.75" customHeight="1" x14ac:dyDescent="0.2">
      <c r="A1" s="172" t="s">
        <v>104</v>
      </c>
      <c r="B1" s="172"/>
      <c r="C1" s="172"/>
      <c r="D1" s="172"/>
      <c r="E1" s="172"/>
      <c r="F1" s="172"/>
      <c r="G1" s="172"/>
      <c r="H1" s="77"/>
      <c r="I1" s="77"/>
      <c r="J1" s="77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83" t="s">
        <v>1</v>
      </c>
      <c r="B2" s="84"/>
      <c r="C2" s="84"/>
      <c r="D2" s="93" t="s">
        <v>105</v>
      </c>
      <c r="E2" s="103"/>
      <c r="F2" s="84" t="s">
        <v>2</v>
      </c>
      <c r="G2" s="84"/>
      <c r="H2" s="165" t="s">
        <v>3</v>
      </c>
      <c r="I2" s="159" t="s">
        <v>4</v>
      </c>
      <c r="J2" s="78" t="s">
        <v>247</v>
      </c>
      <c r="K2" s="74"/>
    </row>
    <row r="3" spans="1:76" x14ac:dyDescent="0.2">
      <c r="A3" s="85"/>
      <c r="B3" s="86"/>
      <c r="C3" s="86"/>
      <c r="D3" s="94"/>
      <c r="E3" s="94"/>
      <c r="F3" s="86"/>
      <c r="G3" s="86"/>
      <c r="H3" s="160"/>
      <c r="I3" s="160"/>
      <c r="J3" s="79" t="s">
        <v>248</v>
      </c>
      <c r="K3" s="75"/>
    </row>
    <row r="4" spans="1:76" x14ac:dyDescent="0.2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0"/>
      <c r="I4" s="161" t="s">
        <v>8</v>
      </c>
      <c r="J4" s="79" t="s">
        <v>106</v>
      </c>
      <c r="K4" s="75"/>
    </row>
    <row r="5" spans="1:76" x14ac:dyDescent="0.2">
      <c r="A5" s="85"/>
      <c r="B5" s="86"/>
      <c r="C5" s="86"/>
      <c r="D5" s="86"/>
      <c r="E5" s="86"/>
      <c r="F5" s="86"/>
      <c r="G5" s="86"/>
      <c r="H5" s="160"/>
      <c r="I5" s="160"/>
      <c r="J5" s="79"/>
      <c r="K5" s="75"/>
    </row>
    <row r="6" spans="1:76" x14ac:dyDescent="0.2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0" t="s">
        <v>3</v>
      </c>
      <c r="I6" s="161" t="s">
        <v>11</v>
      </c>
      <c r="J6" s="79" t="s">
        <v>106</v>
      </c>
      <c r="K6" s="75"/>
    </row>
    <row r="7" spans="1:76" x14ac:dyDescent="0.2">
      <c r="A7" s="85"/>
      <c r="B7" s="86"/>
      <c r="C7" s="86"/>
      <c r="D7" s="86"/>
      <c r="E7" s="86"/>
      <c r="F7" s="86"/>
      <c r="G7" s="86"/>
      <c r="H7" s="160"/>
      <c r="I7" s="160"/>
      <c r="J7" s="79"/>
      <c r="K7" s="75"/>
    </row>
    <row r="8" spans="1:76" x14ac:dyDescent="0.2">
      <c r="A8" s="87" t="s">
        <v>48</v>
      </c>
      <c r="B8" s="86"/>
      <c r="C8" s="86"/>
      <c r="D8" s="92" t="s">
        <v>3</v>
      </c>
      <c r="E8" s="86"/>
      <c r="F8" s="86" t="s">
        <v>13</v>
      </c>
      <c r="G8" s="86"/>
      <c r="H8" s="160" t="s">
        <v>7</v>
      </c>
      <c r="I8" s="161" t="s">
        <v>12</v>
      </c>
      <c r="J8" s="79" t="s">
        <v>250</v>
      </c>
      <c r="K8" s="75"/>
    </row>
    <row r="9" spans="1:76" x14ac:dyDescent="0.2">
      <c r="A9" s="88"/>
      <c r="B9" s="89"/>
      <c r="C9" s="89"/>
      <c r="D9" s="89"/>
      <c r="E9" s="89"/>
      <c r="F9" s="89"/>
      <c r="G9" s="89"/>
      <c r="H9" s="162"/>
      <c r="I9" s="162"/>
      <c r="J9" s="80"/>
      <c r="K9" s="76"/>
    </row>
    <row r="10" spans="1:76" x14ac:dyDescent="0.2">
      <c r="A10" s="37" t="s">
        <v>107</v>
      </c>
      <c r="B10" s="38" t="s">
        <v>14</v>
      </c>
      <c r="C10" s="38" t="s">
        <v>15</v>
      </c>
      <c r="D10" s="163" t="s">
        <v>16</v>
      </c>
      <c r="E10" s="164"/>
      <c r="F10" s="38" t="s">
        <v>108</v>
      </c>
      <c r="G10" s="39" t="s">
        <v>109</v>
      </c>
      <c r="H10" s="63" t="s">
        <v>110</v>
      </c>
      <c r="I10" s="64" t="s">
        <v>111</v>
      </c>
      <c r="K10" s="40"/>
      <c r="BK10" s="41" t="s">
        <v>112</v>
      </c>
      <c r="BL10" s="42" t="s">
        <v>113</v>
      </c>
      <c r="BW10" s="42" t="s">
        <v>114</v>
      </c>
    </row>
    <row r="11" spans="1:76" x14ac:dyDescent="0.2">
      <c r="A11" s="43" t="s">
        <v>3</v>
      </c>
      <c r="B11" s="44" t="s">
        <v>3</v>
      </c>
      <c r="C11" s="44" t="s">
        <v>3</v>
      </c>
      <c r="D11" s="166" t="s">
        <v>115</v>
      </c>
      <c r="E11" s="167"/>
      <c r="F11" s="44" t="s">
        <v>3</v>
      </c>
      <c r="G11" s="44" t="s">
        <v>3</v>
      </c>
      <c r="H11" s="65" t="s">
        <v>116</v>
      </c>
      <c r="I11" s="66" t="s">
        <v>117</v>
      </c>
      <c r="K11" s="45"/>
      <c r="Z11" s="41" t="s">
        <v>118</v>
      </c>
      <c r="AA11" s="41" t="s">
        <v>119</v>
      </c>
      <c r="AB11" s="41" t="s">
        <v>120</v>
      </c>
      <c r="AC11" s="41" t="s">
        <v>121</v>
      </c>
      <c r="AD11" s="41" t="s">
        <v>122</v>
      </c>
      <c r="AE11" s="41" t="s">
        <v>123</v>
      </c>
      <c r="AF11" s="41" t="s">
        <v>124</v>
      </c>
      <c r="AG11" s="41" t="s">
        <v>125</v>
      </c>
      <c r="AH11" s="41" t="s">
        <v>126</v>
      </c>
      <c r="BH11" s="41" t="s">
        <v>127</v>
      </c>
      <c r="BI11" s="41" t="s">
        <v>128</v>
      </c>
      <c r="BJ11" s="41" t="s">
        <v>129</v>
      </c>
    </row>
    <row r="12" spans="1:76" x14ac:dyDescent="0.2">
      <c r="A12" s="46" t="s">
        <v>18</v>
      </c>
      <c r="B12" s="60" t="s">
        <v>18</v>
      </c>
      <c r="C12" s="60" t="s">
        <v>19</v>
      </c>
      <c r="D12" s="168" t="s">
        <v>20</v>
      </c>
      <c r="E12" s="169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">
      <c r="A13" s="1" t="s">
        <v>130</v>
      </c>
      <c r="B13" s="2" t="s">
        <v>18</v>
      </c>
      <c r="C13" s="2" t="s">
        <v>131</v>
      </c>
      <c r="D13" s="92" t="s">
        <v>132</v>
      </c>
      <c r="E13" s="86"/>
      <c r="F13" s="2" t="s">
        <v>133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130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134</v>
      </c>
      <c r="AZ13" s="11" t="s">
        <v>135</v>
      </c>
      <c r="BA13" s="41" t="s">
        <v>136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6" t="s">
        <v>132</v>
      </c>
    </row>
    <row r="14" spans="1:76" x14ac:dyDescent="0.2">
      <c r="A14" s="1" t="s">
        <v>137</v>
      </c>
      <c r="B14" s="2" t="s">
        <v>18</v>
      </c>
      <c r="C14" s="2" t="s">
        <v>138</v>
      </c>
      <c r="D14" s="92" t="s">
        <v>139</v>
      </c>
      <c r="E14" s="86"/>
      <c r="F14" s="2" t="s">
        <v>133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130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134</v>
      </c>
      <c r="AZ14" s="11" t="s">
        <v>135</v>
      </c>
      <c r="BA14" s="41" t="s">
        <v>136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6" t="s">
        <v>139</v>
      </c>
    </row>
    <row r="15" spans="1:76" x14ac:dyDescent="0.2">
      <c r="A15" s="1" t="s">
        <v>140</v>
      </c>
      <c r="B15" s="2" t="s">
        <v>18</v>
      </c>
      <c r="C15" s="2" t="s">
        <v>141</v>
      </c>
      <c r="D15" s="92" t="s">
        <v>142</v>
      </c>
      <c r="E15" s="86"/>
      <c r="F15" s="2" t="s">
        <v>133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130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134</v>
      </c>
      <c r="AZ15" s="11" t="s">
        <v>135</v>
      </c>
      <c r="BA15" s="41" t="s">
        <v>136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6" t="s">
        <v>142</v>
      </c>
    </row>
    <row r="16" spans="1:76" x14ac:dyDescent="0.2">
      <c r="A16" s="1" t="s">
        <v>143</v>
      </c>
      <c r="B16" s="2" t="s">
        <v>18</v>
      </c>
      <c r="C16" s="2" t="s">
        <v>144</v>
      </c>
      <c r="D16" s="92" t="s">
        <v>145</v>
      </c>
      <c r="E16" s="86"/>
      <c r="F16" s="2" t="s">
        <v>133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130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134</v>
      </c>
      <c r="AZ16" s="11" t="s">
        <v>135</v>
      </c>
      <c r="BA16" s="41" t="s">
        <v>136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6" t="s">
        <v>145</v>
      </c>
    </row>
    <row r="17" spans="1:76" x14ac:dyDescent="0.2">
      <c r="A17" s="1" t="s">
        <v>146</v>
      </c>
      <c r="B17" s="2" t="s">
        <v>18</v>
      </c>
      <c r="C17" s="2" t="s">
        <v>147</v>
      </c>
      <c r="D17" s="92" t="s">
        <v>60</v>
      </c>
      <c r="E17" s="86"/>
      <c r="F17" s="2" t="s">
        <v>133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130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134</v>
      </c>
      <c r="AZ17" s="11" t="s">
        <v>135</v>
      </c>
      <c r="BA17" s="41" t="s">
        <v>136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6" t="s">
        <v>60</v>
      </c>
    </row>
    <row r="18" spans="1:76" x14ac:dyDescent="0.2">
      <c r="A18" s="1" t="s">
        <v>148</v>
      </c>
      <c r="B18" s="2" t="s">
        <v>18</v>
      </c>
      <c r="C18" s="2" t="s">
        <v>149</v>
      </c>
      <c r="D18" s="92" t="s">
        <v>150</v>
      </c>
      <c r="E18" s="86"/>
      <c r="F18" s="2" t="s">
        <v>133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130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134</v>
      </c>
      <c r="AZ18" s="11" t="s">
        <v>135</v>
      </c>
      <c r="BA18" s="41" t="s">
        <v>136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6" t="s">
        <v>150</v>
      </c>
    </row>
    <row r="19" spans="1:76" x14ac:dyDescent="0.2">
      <c r="A19" s="48" t="s">
        <v>18</v>
      </c>
      <c r="B19" s="59" t="s">
        <v>18</v>
      </c>
      <c r="C19" s="59" t="s">
        <v>22</v>
      </c>
      <c r="D19" s="170" t="s">
        <v>23</v>
      </c>
      <c r="E19" s="171"/>
      <c r="F19" s="49" t="s">
        <v>3</v>
      </c>
      <c r="G19" s="49" t="s">
        <v>3</v>
      </c>
      <c r="H19" s="70" t="s">
        <v>3</v>
      </c>
      <c r="I19" s="62">
        <f>SUM(I20:I21)</f>
        <v>0</v>
      </c>
      <c r="K19" s="45"/>
      <c r="AI19" s="41" t="s">
        <v>18</v>
      </c>
      <c r="AS19" s="36">
        <f>SUM(AJ20:AJ21)</f>
        <v>0</v>
      </c>
      <c r="AT19" s="36">
        <f>SUM(AK20:AK21)</f>
        <v>0</v>
      </c>
      <c r="AU19" s="36">
        <f>SUM(AL20:AL21)</f>
        <v>0</v>
      </c>
    </row>
    <row r="20" spans="1:76" x14ac:dyDescent="0.2">
      <c r="A20" s="1" t="s">
        <v>151</v>
      </c>
      <c r="B20" s="2" t="s">
        <v>18</v>
      </c>
      <c r="C20" s="2" t="s">
        <v>152</v>
      </c>
      <c r="D20" s="92" t="s">
        <v>153</v>
      </c>
      <c r="E20" s="86"/>
      <c r="F20" s="2" t="s">
        <v>154</v>
      </c>
      <c r="G20" s="12">
        <v>4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130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155</v>
      </c>
      <c r="AZ20" s="11" t="s">
        <v>156</v>
      </c>
      <c r="BA20" s="41" t="s">
        <v>136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6" t="s">
        <v>153</v>
      </c>
    </row>
    <row r="21" spans="1:76" x14ac:dyDescent="0.2">
      <c r="A21" s="1" t="s">
        <v>157</v>
      </c>
      <c r="B21" s="2" t="s">
        <v>18</v>
      </c>
      <c r="C21" s="2" t="s">
        <v>158</v>
      </c>
      <c r="D21" s="92" t="s">
        <v>159</v>
      </c>
      <c r="E21" s="86"/>
      <c r="F21" s="2" t="s">
        <v>154</v>
      </c>
      <c r="G21" s="12">
        <v>4.8</v>
      </c>
      <c r="H21" s="69">
        <v>0</v>
      </c>
      <c r="I21" s="69">
        <f>ROUND(G21*H21,2)</f>
        <v>0</v>
      </c>
      <c r="K21" s="45"/>
      <c r="Z21" s="12">
        <f>ROUND(IF(AQ21="5",BJ21,0),2)</f>
        <v>0</v>
      </c>
      <c r="AB21" s="12">
        <f>ROUND(IF(AQ21="1",BH21,0),2)</f>
        <v>0</v>
      </c>
      <c r="AC21" s="12">
        <f>ROUND(IF(AQ21="1",BI21,0),2)</f>
        <v>0</v>
      </c>
      <c r="AD21" s="12">
        <f>ROUND(IF(AQ21="7",BH21,0),2)</f>
        <v>0</v>
      </c>
      <c r="AE21" s="12">
        <f>ROUND(IF(AQ21="7",BI21,0),2)</f>
        <v>0</v>
      </c>
      <c r="AF21" s="12">
        <f>ROUND(IF(AQ21="2",BH21,0),2)</f>
        <v>0</v>
      </c>
      <c r="AG21" s="12">
        <f>ROUND(IF(AQ21="2",BI21,0),2)</f>
        <v>0</v>
      </c>
      <c r="AH21" s="12">
        <f>ROUND(IF(AQ21="0",BJ21,0),2)</f>
        <v>0</v>
      </c>
      <c r="AI21" s="41" t="s">
        <v>18</v>
      </c>
      <c r="AJ21" s="12">
        <f>IF(AN21=0,I21,0)</f>
        <v>0</v>
      </c>
      <c r="AK21" s="12">
        <f>IF(AN21=12,I21,0)</f>
        <v>0</v>
      </c>
      <c r="AL21" s="12">
        <f>IF(AN21=21,I21,0)</f>
        <v>0</v>
      </c>
      <c r="AN21" s="12">
        <v>21</v>
      </c>
      <c r="AO21" s="12">
        <f>H21*0</f>
        <v>0</v>
      </c>
      <c r="AP21" s="12">
        <f>H21*(1-0)</f>
        <v>0</v>
      </c>
      <c r="AQ21" s="11" t="s">
        <v>130</v>
      </c>
      <c r="AV21" s="12">
        <f>ROUND(AW21+AX21,2)</f>
        <v>0</v>
      </c>
      <c r="AW21" s="12">
        <f>ROUND(G21*AO21,2)</f>
        <v>0</v>
      </c>
      <c r="AX21" s="12">
        <f>ROUND(G21*AP21,2)</f>
        <v>0</v>
      </c>
      <c r="AY21" s="11" t="s">
        <v>155</v>
      </c>
      <c r="AZ21" s="11" t="s">
        <v>156</v>
      </c>
      <c r="BA21" s="41" t="s">
        <v>136</v>
      </c>
      <c r="BC21" s="12">
        <f>AW21+AX21</f>
        <v>0</v>
      </c>
      <c r="BD21" s="12">
        <f>H21/(100-BE21)*100</f>
        <v>0</v>
      </c>
      <c r="BE21" s="12">
        <v>0</v>
      </c>
      <c r="BF21" s="12">
        <f>21</f>
        <v>21</v>
      </c>
      <c r="BH21" s="12">
        <f>G21*AO21</f>
        <v>0</v>
      </c>
      <c r="BI21" s="12">
        <f>G21*AP21</f>
        <v>0</v>
      </c>
      <c r="BJ21" s="12">
        <f>G21*H21</f>
        <v>0</v>
      </c>
      <c r="BK21" s="12"/>
      <c r="BL21" s="12">
        <v>11</v>
      </c>
      <c r="BW21" s="12">
        <v>21</v>
      </c>
      <c r="BX21" s="56" t="s">
        <v>159</v>
      </c>
    </row>
    <row r="22" spans="1:76" x14ac:dyDescent="0.2">
      <c r="A22" s="50"/>
      <c r="D22" s="51" t="s">
        <v>160</v>
      </c>
      <c r="E22" s="51" t="s">
        <v>18</v>
      </c>
      <c r="G22" s="52">
        <v>0</v>
      </c>
      <c r="K22" s="45"/>
    </row>
    <row r="23" spans="1:76" x14ac:dyDescent="0.2">
      <c r="A23" s="50"/>
      <c r="D23" s="51" t="s">
        <v>161</v>
      </c>
      <c r="E23" s="51" t="s">
        <v>18</v>
      </c>
      <c r="G23" s="52">
        <v>4.8</v>
      </c>
      <c r="K23" s="45"/>
    </row>
    <row r="24" spans="1:76" x14ac:dyDescent="0.2">
      <c r="A24" s="48" t="s">
        <v>18</v>
      </c>
      <c r="B24" s="59" t="s">
        <v>18</v>
      </c>
      <c r="C24" s="59" t="s">
        <v>24</v>
      </c>
      <c r="D24" s="170" t="s">
        <v>25</v>
      </c>
      <c r="E24" s="171"/>
      <c r="F24" s="49" t="s">
        <v>3</v>
      </c>
      <c r="G24" s="49" t="s">
        <v>3</v>
      </c>
      <c r="H24" s="70" t="s">
        <v>3</v>
      </c>
      <c r="I24" s="62">
        <f>SUM(I25:I31)</f>
        <v>0</v>
      </c>
      <c r="K24" s="45"/>
      <c r="AI24" s="41" t="s">
        <v>18</v>
      </c>
      <c r="AS24" s="36">
        <f>SUM(AJ25:AJ31)</f>
        <v>0</v>
      </c>
      <c r="AT24" s="36">
        <f>SUM(AK25:AK31)</f>
        <v>0</v>
      </c>
      <c r="AU24" s="36">
        <f>SUM(AL25:AL31)</f>
        <v>0</v>
      </c>
    </row>
    <row r="25" spans="1:76" x14ac:dyDescent="0.2">
      <c r="A25" s="1" t="s">
        <v>162</v>
      </c>
      <c r="B25" s="2" t="s">
        <v>18</v>
      </c>
      <c r="C25" s="2" t="s">
        <v>163</v>
      </c>
      <c r="D25" s="92" t="s">
        <v>164</v>
      </c>
      <c r="E25" s="86"/>
      <c r="F25" s="2" t="s">
        <v>165</v>
      </c>
      <c r="G25" s="12">
        <v>54.41</v>
      </c>
      <c r="H25" s="69">
        <v>0</v>
      </c>
      <c r="I25" s="69">
        <f>ROUND(G25*H25,2)</f>
        <v>0</v>
      </c>
      <c r="K25" s="45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41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130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166</v>
      </c>
      <c r="AZ25" s="11" t="s">
        <v>156</v>
      </c>
      <c r="BA25" s="41" t="s">
        <v>136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12</v>
      </c>
      <c r="BW25" s="12">
        <v>21</v>
      </c>
      <c r="BX25" s="56" t="s">
        <v>164</v>
      </c>
    </row>
    <row r="26" spans="1:76" x14ac:dyDescent="0.2">
      <c r="A26" s="50"/>
      <c r="D26" s="51" t="s">
        <v>167</v>
      </c>
      <c r="E26" s="51" t="s">
        <v>18</v>
      </c>
      <c r="G26" s="52">
        <v>51.8</v>
      </c>
      <c r="K26" s="45"/>
    </row>
    <row r="27" spans="1:76" x14ac:dyDescent="0.2">
      <c r="A27" s="50"/>
      <c r="D27" s="51" t="s">
        <v>168</v>
      </c>
      <c r="E27" s="51" t="s">
        <v>18</v>
      </c>
      <c r="G27" s="52">
        <v>0</v>
      </c>
      <c r="K27" s="45"/>
    </row>
    <row r="28" spans="1:76" x14ac:dyDescent="0.2">
      <c r="A28" s="50"/>
      <c r="D28" s="51" t="s">
        <v>169</v>
      </c>
      <c r="E28" s="51" t="s">
        <v>18</v>
      </c>
      <c r="G28" s="52">
        <v>0.9</v>
      </c>
      <c r="K28" s="45"/>
    </row>
    <row r="29" spans="1:76" x14ac:dyDescent="0.2">
      <c r="A29" s="50"/>
      <c r="D29" s="51" t="s">
        <v>170</v>
      </c>
      <c r="E29" s="51" t="s">
        <v>18</v>
      </c>
      <c r="G29" s="52">
        <v>1.2</v>
      </c>
      <c r="K29" s="45"/>
    </row>
    <row r="30" spans="1:76" x14ac:dyDescent="0.2">
      <c r="A30" s="50"/>
      <c r="D30" s="51" t="s">
        <v>171</v>
      </c>
      <c r="E30" s="51" t="s">
        <v>18</v>
      </c>
      <c r="G30" s="52">
        <v>0.51</v>
      </c>
      <c r="K30" s="45"/>
    </row>
    <row r="31" spans="1:76" x14ac:dyDescent="0.2">
      <c r="A31" s="1" t="s">
        <v>172</v>
      </c>
      <c r="B31" s="2" t="s">
        <v>18</v>
      </c>
      <c r="C31" s="2" t="s">
        <v>173</v>
      </c>
      <c r="D31" s="92" t="s">
        <v>174</v>
      </c>
      <c r="E31" s="86"/>
      <c r="F31" s="2" t="s">
        <v>165</v>
      </c>
      <c r="G31" s="12">
        <v>27.204999999999998</v>
      </c>
      <c r="H31" s="69">
        <v>0</v>
      </c>
      <c r="I31" s="69">
        <f>ROUND(G31*H31,2)</f>
        <v>0</v>
      </c>
      <c r="K31" s="45"/>
      <c r="Z31" s="12">
        <f>ROUND(IF(AQ31="5",BJ31,0),2)</f>
        <v>0</v>
      </c>
      <c r="AB31" s="12">
        <f>ROUND(IF(AQ31="1",BH31,0),2)</f>
        <v>0</v>
      </c>
      <c r="AC31" s="12">
        <f>ROUND(IF(AQ31="1",BI31,0),2)</f>
        <v>0</v>
      </c>
      <c r="AD31" s="12">
        <f>ROUND(IF(AQ31="7",BH31,0),2)</f>
        <v>0</v>
      </c>
      <c r="AE31" s="12">
        <f>ROUND(IF(AQ31="7",BI31,0),2)</f>
        <v>0</v>
      </c>
      <c r="AF31" s="12">
        <f>ROUND(IF(AQ31="2",BH31,0),2)</f>
        <v>0</v>
      </c>
      <c r="AG31" s="12">
        <f>ROUND(IF(AQ31="2",BI31,0),2)</f>
        <v>0</v>
      </c>
      <c r="AH31" s="12">
        <f>ROUND(IF(AQ31="0",BJ31,0),2)</f>
        <v>0</v>
      </c>
      <c r="AI31" s="41" t="s">
        <v>18</v>
      </c>
      <c r="AJ31" s="12">
        <f>IF(AN31=0,I31,0)</f>
        <v>0</v>
      </c>
      <c r="AK31" s="12">
        <f>IF(AN31=12,I31,0)</f>
        <v>0</v>
      </c>
      <c r="AL31" s="12">
        <f>IF(AN31=21,I31,0)</f>
        <v>0</v>
      </c>
      <c r="AN31" s="12">
        <v>21</v>
      </c>
      <c r="AO31" s="12">
        <f>H31*0</f>
        <v>0</v>
      </c>
      <c r="AP31" s="12">
        <f>H31*(1-0)</f>
        <v>0</v>
      </c>
      <c r="AQ31" s="11" t="s">
        <v>130</v>
      </c>
      <c r="AV31" s="12">
        <f>ROUND(AW31+AX31,2)</f>
        <v>0</v>
      </c>
      <c r="AW31" s="12">
        <f>ROUND(G31*AO31,2)</f>
        <v>0</v>
      </c>
      <c r="AX31" s="12">
        <f>ROUND(G31*AP31,2)</f>
        <v>0</v>
      </c>
      <c r="AY31" s="11" t="s">
        <v>166</v>
      </c>
      <c r="AZ31" s="11" t="s">
        <v>156</v>
      </c>
      <c r="BA31" s="41" t="s">
        <v>136</v>
      </c>
      <c r="BC31" s="12">
        <f>AW31+AX31</f>
        <v>0</v>
      </c>
      <c r="BD31" s="12">
        <f>H31/(100-BE31)*100</f>
        <v>0</v>
      </c>
      <c r="BE31" s="12">
        <v>0</v>
      </c>
      <c r="BF31" s="12">
        <f>31</f>
        <v>31</v>
      </c>
      <c r="BH31" s="12">
        <f>G31*AO31</f>
        <v>0</v>
      </c>
      <c r="BI31" s="12">
        <f>G31*AP31</f>
        <v>0</v>
      </c>
      <c r="BJ31" s="12">
        <f>G31*H31</f>
        <v>0</v>
      </c>
      <c r="BK31" s="12"/>
      <c r="BL31" s="12">
        <v>12</v>
      </c>
      <c r="BW31" s="12">
        <v>21</v>
      </c>
      <c r="BX31" s="56" t="s">
        <v>174</v>
      </c>
    </row>
    <row r="32" spans="1:76" x14ac:dyDescent="0.2">
      <c r="A32" s="50"/>
      <c r="D32" s="51" t="s">
        <v>175</v>
      </c>
      <c r="E32" s="51" t="s">
        <v>18</v>
      </c>
      <c r="G32" s="52">
        <v>27.204999999999998</v>
      </c>
      <c r="K32" s="45"/>
    </row>
    <row r="33" spans="1:76" x14ac:dyDescent="0.2">
      <c r="A33" s="48" t="s">
        <v>18</v>
      </c>
      <c r="B33" s="59" t="s">
        <v>18</v>
      </c>
      <c r="C33" s="59" t="s">
        <v>26</v>
      </c>
      <c r="D33" s="170" t="s">
        <v>27</v>
      </c>
      <c r="E33" s="171"/>
      <c r="F33" s="49" t="s">
        <v>3</v>
      </c>
      <c r="G33" s="49" t="s">
        <v>3</v>
      </c>
      <c r="H33" s="70" t="s">
        <v>3</v>
      </c>
      <c r="I33" s="62">
        <f>SUM(I34:I36)</f>
        <v>0</v>
      </c>
      <c r="K33" s="45"/>
      <c r="AI33" s="41" t="s">
        <v>18</v>
      </c>
      <c r="AS33" s="36">
        <f>SUM(AJ34:AJ36)</f>
        <v>0</v>
      </c>
      <c r="AT33" s="36">
        <f>SUM(AK34:AK36)</f>
        <v>0</v>
      </c>
      <c r="AU33" s="36">
        <f>SUM(AL34:AL36)</f>
        <v>0</v>
      </c>
    </row>
    <row r="34" spans="1:76" x14ac:dyDescent="0.2">
      <c r="A34" s="1" t="s">
        <v>22</v>
      </c>
      <c r="B34" s="2" t="s">
        <v>18</v>
      </c>
      <c r="C34" s="2" t="s">
        <v>176</v>
      </c>
      <c r="D34" s="92" t="s">
        <v>177</v>
      </c>
      <c r="E34" s="86"/>
      <c r="F34" s="2" t="s">
        <v>165</v>
      </c>
      <c r="G34" s="12">
        <v>58.19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</f>
        <v>0</v>
      </c>
      <c r="AP34" s="12">
        <f>H34*(1-0)</f>
        <v>0</v>
      </c>
      <c r="AQ34" s="11" t="s">
        <v>130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178</v>
      </c>
      <c r="AZ34" s="11" t="s">
        <v>156</v>
      </c>
      <c r="BA34" s="41" t="s">
        <v>136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16</v>
      </c>
      <c r="BW34" s="12">
        <v>21</v>
      </c>
      <c r="BX34" s="56" t="s">
        <v>177</v>
      </c>
    </row>
    <row r="35" spans="1:76" x14ac:dyDescent="0.2">
      <c r="A35" s="50"/>
      <c r="D35" s="51" t="s">
        <v>179</v>
      </c>
      <c r="E35" s="51" t="s">
        <v>18</v>
      </c>
      <c r="G35" s="52">
        <v>58.19</v>
      </c>
      <c r="K35" s="45"/>
    </row>
    <row r="36" spans="1:76" x14ac:dyDescent="0.2">
      <c r="A36" s="1" t="s">
        <v>24</v>
      </c>
      <c r="B36" s="2" t="s">
        <v>18</v>
      </c>
      <c r="C36" s="2" t="s">
        <v>180</v>
      </c>
      <c r="D36" s="92" t="s">
        <v>181</v>
      </c>
      <c r="E36" s="86"/>
      <c r="F36" s="2" t="s">
        <v>165</v>
      </c>
      <c r="G36" s="12">
        <v>407.33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</f>
        <v>0</v>
      </c>
      <c r="AP36" s="12">
        <f>H36*(1-0)</f>
        <v>0</v>
      </c>
      <c r="AQ36" s="11" t="s">
        <v>130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178</v>
      </c>
      <c r="AZ36" s="11" t="s">
        <v>156</v>
      </c>
      <c r="BA36" s="41" t="s">
        <v>136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16</v>
      </c>
      <c r="BW36" s="12">
        <v>21</v>
      </c>
      <c r="BX36" s="56" t="s">
        <v>181</v>
      </c>
    </row>
    <row r="37" spans="1:76" x14ac:dyDescent="0.2">
      <c r="A37" s="50"/>
      <c r="D37" s="51" t="s">
        <v>182</v>
      </c>
      <c r="E37" s="51" t="s">
        <v>18</v>
      </c>
      <c r="G37" s="52">
        <v>407.33</v>
      </c>
      <c r="K37" s="45"/>
    </row>
    <row r="38" spans="1:76" x14ac:dyDescent="0.2">
      <c r="A38" s="48" t="s">
        <v>18</v>
      </c>
      <c r="B38" s="59" t="s">
        <v>18</v>
      </c>
      <c r="C38" s="59" t="s">
        <v>28</v>
      </c>
      <c r="D38" s="170" t="s">
        <v>29</v>
      </c>
      <c r="E38" s="171"/>
      <c r="F38" s="49" t="s">
        <v>3</v>
      </c>
      <c r="G38" s="49" t="s">
        <v>3</v>
      </c>
      <c r="H38" s="70" t="s">
        <v>3</v>
      </c>
      <c r="I38" s="62">
        <f>SUM(I39:I39)</f>
        <v>0</v>
      </c>
      <c r="K38" s="45"/>
      <c r="AI38" s="41" t="s">
        <v>18</v>
      </c>
      <c r="AS38" s="36">
        <f>SUM(AJ39:AJ39)</f>
        <v>0</v>
      </c>
      <c r="AT38" s="36">
        <f>SUM(AK39:AK39)</f>
        <v>0</v>
      </c>
      <c r="AU38" s="36">
        <f>SUM(AL39:AL39)</f>
        <v>0</v>
      </c>
    </row>
    <row r="39" spans="1:76" x14ac:dyDescent="0.2">
      <c r="A39" s="1" t="s">
        <v>183</v>
      </c>
      <c r="B39" s="2" t="s">
        <v>18</v>
      </c>
      <c r="C39" s="2" t="s">
        <v>184</v>
      </c>
      <c r="D39" s="92" t="s">
        <v>185</v>
      </c>
      <c r="E39" s="86"/>
      <c r="F39" s="2" t="s">
        <v>154</v>
      </c>
      <c r="G39" s="12">
        <v>217.64</v>
      </c>
      <c r="H39" s="69">
        <v>0</v>
      </c>
      <c r="I39" s="69">
        <f>ROUND(G39*H39,2)</f>
        <v>0</v>
      </c>
      <c r="K39" s="45"/>
      <c r="Z39" s="12">
        <f>ROUND(IF(AQ39="5",BJ39,0),2)</f>
        <v>0</v>
      </c>
      <c r="AB39" s="12">
        <f>ROUND(IF(AQ39="1",BH39,0),2)</f>
        <v>0</v>
      </c>
      <c r="AC39" s="12">
        <f>ROUND(IF(AQ39="1",BI39,0),2)</f>
        <v>0</v>
      </c>
      <c r="AD39" s="12">
        <f>ROUND(IF(AQ39="7",BH39,0),2)</f>
        <v>0</v>
      </c>
      <c r="AE39" s="12">
        <f>ROUND(IF(AQ39="7",BI39,0),2)</f>
        <v>0</v>
      </c>
      <c r="AF39" s="12">
        <f>ROUND(IF(AQ39="2",BH39,0),2)</f>
        <v>0</v>
      </c>
      <c r="AG39" s="12">
        <f>ROUND(IF(AQ39="2",BI39,0),2)</f>
        <v>0</v>
      </c>
      <c r="AH39" s="12">
        <f>ROUND(IF(AQ39="0",BJ39,0),2)</f>
        <v>0</v>
      </c>
      <c r="AI39" s="41" t="s">
        <v>18</v>
      </c>
      <c r="AJ39" s="12">
        <f>IF(AN39=0,I39,0)</f>
        <v>0</v>
      </c>
      <c r="AK39" s="12">
        <f>IF(AN39=12,I39,0)</f>
        <v>0</v>
      </c>
      <c r="AL39" s="12">
        <f>IF(AN39=21,I39,0)</f>
        <v>0</v>
      </c>
      <c r="AN39" s="12">
        <v>21</v>
      </c>
      <c r="AO39" s="12">
        <f>H39*0</f>
        <v>0</v>
      </c>
      <c r="AP39" s="12">
        <f>H39*(1-0)</f>
        <v>0</v>
      </c>
      <c r="AQ39" s="11" t="s">
        <v>130</v>
      </c>
      <c r="AV39" s="12">
        <f>ROUND(AW39+AX39,2)</f>
        <v>0</v>
      </c>
      <c r="AW39" s="12">
        <f>ROUND(G39*AO39,2)</f>
        <v>0</v>
      </c>
      <c r="AX39" s="12">
        <f>ROUND(G39*AP39,2)</f>
        <v>0</v>
      </c>
      <c r="AY39" s="11" t="s">
        <v>186</v>
      </c>
      <c r="AZ39" s="11" t="s">
        <v>156</v>
      </c>
      <c r="BA39" s="41" t="s">
        <v>136</v>
      </c>
      <c r="BC39" s="12">
        <f>AW39+AX39</f>
        <v>0</v>
      </c>
      <c r="BD39" s="12">
        <f>H39/(100-BE39)*100</f>
        <v>0</v>
      </c>
      <c r="BE39" s="12">
        <v>0</v>
      </c>
      <c r="BF39" s="12">
        <f>39</f>
        <v>39</v>
      </c>
      <c r="BH39" s="12">
        <f>G39*AO39</f>
        <v>0</v>
      </c>
      <c r="BI39" s="12">
        <f>G39*AP39</f>
        <v>0</v>
      </c>
      <c r="BJ39" s="12">
        <f>G39*H39</f>
        <v>0</v>
      </c>
      <c r="BK39" s="12"/>
      <c r="BL39" s="12">
        <v>18</v>
      </c>
      <c r="BW39" s="12">
        <v>21</v>
      </c>
      <c r="BX39" s="56" t="s">
        <v>185</v>
      </c>
    </row>
    <row r="40" spans="1:76" x14ac:dyDescent="0.2">
      <c r="A40" s="50"/>
      <c r="D40" s="51" t="s">
        <v>187</v>
      </c>
      <c r="E40" s="51" t="s">
        <v>18</v>
      </c>
      <c r="G40" s="52">
        <v>207.2</v>
      </c>
      <c r="K40" s="45"/>
    </row>
    <row r="41" spans="1:76" x14ac:dyDescent="0.2">
      <c r="A41" s="50"/>
      <c r="D41" s="51" t="s">
        <v>188</v>
      </c>
      <c r="E41" s="51" t="s">
        <v>18</v>
      </c>
      <c r="G41" s="52">
        <v>0</v>
      </c>
      <c r="K41" s="45"/>
    </row>
    <row r="42" spans="1:76" x14ac:dyDescent="0.2">
      <c r="A42" s="50"/>
      <c r="D42" s="51" t="s">
        <v>189</v>
      </c>
      <c r="E42" s="51" t="s">
        <v>18</v>
      </c>
      <c r="G42" s="52">
        <v>3.6</v>
      </c>
      <c r="K42" s="45"/>
    </row>
    <row r="43" spans="1:76" x14ac:dyDescent="0.2">
      <c r="A43" s="50"/>
      <c r="D43" s="51" t="s">
        <v>190</v>
      </c>
      <c r="E43" s="51" t="s">
        <v>18</v>
      </c>
      <c r="G43" s="52">
        <v>4.8</v>
      </c>
      <c r="K43" s="45"/>
    </row>
    <row r="44" spans="1:76" x14ac:dyDescent="0.2">
      <c r="A44" s="50"/>
      <c r="D44" s="51" t="s">
        <v>191</v>
      </c>
      <c r="E44" s="51" t="s">
        <v>18</v>
      </c>
      <c r="G44" s="52">
        <v>2.04</v>
      </c>
      <c r="K44" s="45"/>
    </row>
    <row r="45" spans="1:76" x14ac:dyDescent="0.2">
      <c r="A45" s="48" t="s">
        <v>18</v>
      </c>
      <c r="B45" s="59" t="s">
        <v>18</v>
      </c>
      <c r="C45" s="59" t="s">
        <v>30</v>
      </c>
      <c r="D45" s="170" t="s">
        <v>31</v>
      </c>
      <c r="E45" s="171"/>
      <c r="F45" s="49" t="s">
        <v>3</v>
      </c>
      <c r="G45" s="49" t="s">
        <v>3</v>
      </c>
      <c r="H45" s="70" t="s">
        <v>3</v>
      </c>
      <c r="I45" s="62">
        <f>SUM(I46:I46)</f>
        <v>0</v>
      </c>
      <c r="K45" s="45"/>
      <c r="AI45" s="41" t="s">
        <v>18</v>
      </c>
      <c r="AS45" s="36">
        <f>SUM(AJ46:AJ46)</f>
        <v>0</v>
      </c>
      <c r="AT45" s="36">
        <f>SUM(AK46:AK46)</f>
        <v>0</v>
      </c>
      <c r="AU45" s="36">
        <f>SUM(AL46:AL46)</f>
        <v>0</v>
      </c>
    </row>
    <row r="46" spans="1:76" x14ac:dyDescent="0.2">
      <c r="A46" s="1" t="s">
        <v>192</v>
      </c>
      <c r="B46" s="2" t="s">
        <v>18</v>
      </c>
      <c r="C46" s="2" t="s">
        <v>193</v>
      </c>
      <c r="D46" s="92" t="s">
        <v>194</v>
      </c>
      <c r="E46" s="86"/>
      <c r="F46" s="2" t="s">
        <v>165</v>
      </c>
      <c r="G46" s="12">
        <v>58.19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</f>
        <v>0</v>
      </c>
      <c r="AP46" s="12">
        <f>H46*(1-0)</f>
        <v>0</v>
      </c>
      <c r="AQ46" s="11" t="s">
        <v>130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195</v>
      </c>
      <c r="AZ46" s="11" t="s">
        <v>156</v>
      </c>
      <c r="BA46" s="41" t="s">
        <v>136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19</v>
      </c>
      <c r="BW46" s="12">
        <v>21</v>
      </c>
      <c r="BX46" s="56" t="s">
        <v>194</v>
      </c>
    </row>
    <row r="47" spans="1:76" x14ac:dyDescent="0.2">
      <c r="A47" s="48" t="s">
        <v>18</v>
      </c>
      <c r="B47" s="59" t="s">
        <v>18</v>
      </c>
      <c r="C47" s="59" t="s">
        <v>32</v>
      </c>
      <c r="D47" s="170" t="s">
        <v>33</v>
      </c>
      <c r="E47" s="171"/>
      <c r="F47" s="49" t="s">
        <v>3</v>
      </c>
      <c r="G47" s="49" t="s">
        <v>3</v>
      </c>
      <c r="H47" s="70" t="s">
        <v>3</v>
      </c>
      <c r="I47" s="62">
        <f>SUM(I48:I48)</f>
        <v>0</v>
      </c>
      <c r="K47" s="45"/>
      <c r="AI47" s="41" t="s">
        <v>18</v>
      </c>
      <c r="AS47" s="36">
        <f>SUM(AJ48:AJ48)</f>
        <v>0</v>
      </c>
      <c r="AT47" s="36">
        <f>SUM(AK48:AK48)</f>
        <v>0</v>
      </c>
      <c r="AU47" s="36">
        <f>SUM(AL48:AL48)</f>
        <v>0</v>
      </c>
    </row>
    <row r="48" spans="1:76" x14ac:dyDescent="0.2">
      <c r="A48" s="1" t="s">
        <v>196</v>
      </c>
      <c r="B48" s="2" t="s">
        <v>18</v>
      </c>
      <c r="C48" s="2" t="s">
        <v>197</v>
      </c>
      <c r="D48" s="92" t="s">
        <v>198</v>
      </c>
      <c r="E48" s="86"/>
      <c r="F48" s="2" t="s">
        <v>165</v>
      </c>
      <c r="G48" s="12">
        <v>7.617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H48*0.384996305</f>
        <v>0</v>
      </c>
      <c r="AP48" s="12">
        <f>H48*(1-0.384996305)</f>
        <v>0</v>
      </c>
      <c r="AQ48" s="11" t="s">
        <v>130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199</v>
      </c>
      <c r="AZ48" s="11" t="s">
        <v>200</v>
      </c>
      <c r="BA48" s="41" t="s">
        <v>136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46</v>
      </c>
      <c r="BW48" s="12">
        <v>21</v>
      </c>
      <c r="BX48" s="56" t="s">
        <v>198</v>
      </c>
    </row>
    <row r="49" spans="1:76" x14ac:dyDescent="0.2">
      <c r="A49" s="50"/>
      <c r="D49" s="51" t="s">
        <v>201</v>
      </c>
      <c r="E49" s="51" t="s">
        <v>18</v>
      </c>
      <c r="G49" s="52">
        <v>7.617</v>
      </c>
      <c r="K49" s="45"/>
    </row>
    <row r="50" spans="1:76" x14ac:dyDescent="0.2">
      <c r="A50" s="48" t="s">
        <v>18</v>
      </c>
      <c r="B50" s="59" t="s">
        <v>18</v>
      </c>
      <c r="C50" s="59" t="s">
        <v>34</v>
      </c>
      <c r="D50" s="170" t="s">
        <v>35</v>
      </c>
      <c r="E50" s="171"/>
      <c r="F50" s="49" t="s">
        <v>3</v>
      </c>
      <c r="G50" s="49" t="s">
        <v>3</v>
      </c>
      <c r="H50" s="70" t="s">
        <v>3</v>
      </c>
      <c r="I50" s="62">
        <f>SUM(I51:I51)</f>
        <v>0</v>
      </c>
      <c r="K50" s="45"/>
      <c r="AI50" s="41" t="s">
        <v>18</v>
      </c>
      <c r="AS50" s="36">
        <f>SUM(AJ51:AJ51)</f>
        <v>0</v>
      </c>
      <c r="AT50" s="36">
        <f>SUM(AK51:AK51)</f>
        <v>0</v>
      </c>
      <c r="AU50" s="36">
        <f>SUM(AL51:AL51)</f>
        <v>0</v>
      </c>
    </row>
    <row r="51" spans="1:76" x14ac:dyDescent="0.2">
      <c r="A51" s="1" t="s">
        <v>26</v>
      </c>
      <c r="B51" s="2" t="s">
        <v>18</v>
      </c>
      <c r="C51" s="2" t="s">
        <v>202</v>
      </c>
      <c r="D51" s="92" t="s">
        <v>203</v>
      </c>
      <c r="E51" s="86"/>
      <c r="F51" s="2" t="s">
        <v>154</v>
      </c>
      <c r="G51" s="12">
        <v>217.64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H51*0.825526219</f>
        <v>0</v>
      </c>
      <c r="AP51" s="12">
        <f>H51*(1-0.825526219)</f>
        <v>0</v>
      </c>
      <c r="AQ51" s="11" t="s">
        <v>130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204</v>
      </c>
      <c r="AZ51" s="11" t="s">
        <v>205</v>
      </c>
      <c r="BA51" s="41" t="s">
        <v>136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56</v>
      </c>
      <c r="BW51" s="12">
        <v>21</v>
      </c>
      <c r="BX51" s="56" t="s">
        <v>203</v>
      </c>
    </row>
    <row r="52" spans="1:76" x14ac:dyDescent="0.2">
      <c r="A52" s="48" t="s">
        <v>18</v>
      </c>
      <c r="B52" s="59" t="s">
        <v>18</v>
      </c>
      <c r="C52" s="59" t="s">
        <v>36</v>
      </c>
      <c r="D52" s="170" t="s">
        <v>37</v>
      </c>
      <c r="E52" s="171"/>
      <c r="F52" s="49" t="s">
        <v>3</v>
      </c>
      <c r="G52" s="49" t="s">
        <v>3</v>
      </c>
      <c r="H52" s="70" t="s">
        <v>3</v>
      </c>
      <c r="I52" s="62">
        <f>SUM(I53:I56)</f>
        <v>0</v>
      </c>
      <c r="K52" s="45"/>
      <c r="AI52" s="41" t="s">
        <v>18</v>
      </c>
      <c r="AS52" s="36">
        <f>SUM(AJ53:AJ56)</f>
        <v>0</v>
      </c>
      <c r="AT52" s="36">
        <f>SUM(AK53:AK56)</f>
        <v>0</v>
      </c>
      <c r="AU52" s="36">
        <f>SUM(AL53:AL56)</f>
        <v>0</v>
      </c>
    </row>
    <row r="53" spans="1:76" ht="28" x14ac:dyDescent="0.2">
      <c r="A53" s="1" t="s">
        <v>206</v>
      </c>
      <c r="B53" s="2" t="s">
        <v>18</v>
      </c>
      <c r="C53" s="2" t="s">
        <v>207</v>
      </c>
      <c r="D53" s="92" t="s">
        <v>208</v>
      </c>
      <c r="E53" s="86"/>
      <c r="F53" s="2" t="s">
        <v>154</v>
      </c>
      <c r="G53" s="12">
        <v>217.64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H53*0.070769188</f>
        <v>0</v>
      </c>
      <c r="AP53" s="12">
        <f>H53*(1-0.070769188)</f>
        <v>0</v>
      </c>
      <c r="AQ53" s="11" t="s">
        <v>130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209</v>
      </c>
      <c r="AZ53" s="11" t="s">
        <v>205</v>
      </c>
      <c r="BA53" s="41" t="s">
        <v>136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59</v>
      </c>
      <c r="BW53" s="12">
        <v>21</v>
      </c>
      <c r="BX53" s="56" t="s">
        <v>208</v>
      </c>
    </row>
    <row r="54" spans="1:76" x14ac:dyDescent="0.2">
      <c r="A54" s="1" t="s">
        <v>28</v>
      </c>
      <c r="B54" s="2" t="s">
        <v>18</v>
      </c>
      <c r="C54" s="2" t="s">
        <v>210</v>
      </c>
      <c r="D54" s="92" t="s">
        <v>211</v>
      </c>
      <c r="E54" s="86"/>
      <c r="F54" s="2" t="s">
        <v>212</v>
      </c>
      <c r="G54" s="12">
        <v>925.71</v>
      </c>
      <c r="H54" s="69">
        <v>0</v>
      </c>
      <c r="I54" s="69">
        <f>ROUND(G54*H54,2)</f>
        <v>0</v>
      </c>
      <c r="K54" s="45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H54*1</f>
        <v>0</v>
      </c>
      <c r="AP54" s="12">
        <f>H54*(1-1)</f>
        <v>0</v>
      </c>
      <c r="AQ54" s="11" t="s">
        <v>130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209</v>
      </c>
      <c r="AZ54" s="11" t="s">
        <v>205</v>
      </c>
      <c r="BA54" s="41" t="s">
        <v>136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>
        <v>59</v>
      </c>
      <c r="BW54" s="12">
        <v>21</v>
      </c>
      <c r="BX54" s="56" t="s">
        <v>211</v>
      </c>
    </row>
    <row r="55" spans="1:76" x14ac:dyDescent="0.2">
      <c r="A55" s="50"/>
      <c r="D55" s="51" t="s">
        <v>213</v>
      </c>
      <c r="E55" s="51" t="s">
        <v>18</v>
      </c>
      <c r="G55" s="52">
        <v>925.71</v>
      </c>
      <c r="K55" s="45"/>
    </row>
    <row r="56" spans="1:76" x14ac:dyDescent="0.2">
      <c r="A56" s="1" t="s">
        <v>30</v>
      </c>
      <c r="B56" s="2" t="s">
        <v>18</v>
      </c>
      <c r="C56" s="2" t="s">
        <v>214</v>
      </c>
      <c r="D56" s="92" t="s">
        <v>215</v>
      </c>
      <c r="E56" s="86"/>
      <c r="F56" s="2" t="s">
        <v>216</v>
      </c>
      <c r="G56" s="12">
        <v>128.05199999999999</v>
      </c>
      <c r="H56" s="69">
        <v>0</v>
      </c>
      <c r="I56" s="69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</f>
        <v>0</v>
      </c>
      <c r="AP56" s="12">
        <f>H56*(1-0)</f>
        <v>0</v>
      </c>
      <c r="AQ56" s="11" t="s">
        <v>146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209</v>
      </c>
      <c r="AZ56" s="11" t="s">
        <v>205</v>
      </c>
      <c r="BA56" s="41" t="s">
        <v>136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59</v>
      </c>
      <c r="BW56" s="12">
        <v>21</v>
      </c>
      <c r="BX56" s="56" t="s">
        <v>215</v>
      </c>
    </row>
    <row r="57" spans="1:76" x14ac:dyDescent="0.2">
      <c r="A57" s="48" t="s">
        <v>18</v>
      </c>
      <c r="B57" s="59" t="s">
        <v>18</v>
      </c>
      <c r="C57" s="59" t="s">
        <v>38</v>
      </c>
      <c r="D57" s="170" t="s">
        <v>39</v>
      </c>
      <c r="E57" s="171"/>
      <c r="F57" s="49" t="s">
        <v>3</v>
      </c>
      <c r="G57" s="49" t="s">
        <v>3</v>
      </c>
      <c r="H57" s="70" t="s">
        <v>3</v>
      </c>
      <c r="I57" s="62">
        <f>SUM(I58:I58)</f>
        <v>0</v>
      </c>
      <c r="K57" s="45"/>
      <c r="AI57" s="41" t="s">
        <v>18</v>
      </c>
      <c r="AS57" s="36">
        <f>SUM(AJ58:AJ58)</f>
        <v>0</v>
      </c>
      <c r="AT57" s="36">
        <f>SUM(AK58:AK58)</f>
        <v>0</v>
      </c>
      <c r="AU57" s="36">
        <f>SUM(AL58:AL58)</f>
        <v>0</v>
      </c>
    </row>
    <row r="58" spans="1:76" x14ac:dyDescent="0.2">
      <c r="A58" s="1" t="s">
        <v>217</v>
      </c>
      <c r="B58" s="2" t="s">
        <v>18</v>
      </c>
      <c r="C58" s="2" t="s">
        <v>218</v>
      </c>
      <c r="D58" s="92" t="s">
        <v>219</v>
      </c>
      <c r="E58" s="86"/>
      <c r="F58" s="2" t="s">
        <v>220</v>
      </c>
      <c r="G58" s="12">
        <v>4</v>
      </c>
      <c r="H58" s="69">
        <v>0</v>
      </c>
      <c r="I58" s="69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H58*0.556102708</f>
        <v>0</v>
      </c>
      <c r="AP58" s="12">
        <f>H58*(1-0.556102708)</f>
        <v>0</v>
      </c>
      <c r="AQ58" s="11" t="s">
        <v>130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221</v>
      </c>
      <c r="AZ58" s="11" t="s">
        <v>222</v>
      </c>
      <c r="BA58" s="41" t="s">
        <v>136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91</v>
      </c>
      <c r="BW58" s="12">
        <v>21</v>
      </c>
      <c r="BX58" s="56" t="s">
        <v>219</v>
      </c>
    </row>
    <row r="59" spans="1:76" x14ac:dyDescent="0.2">
      <c r="A59" s="48" t="s">
        <v>18</v>
      </c>
      <c r="B59" s="59" t="s">
        <v>18</v>
      </c>
      <c r="C59" s="59" t="s">
        <v>40</v>
      </c>
      <c r="D59" s="170" t="s">
        <v>41</v>
      </c>
      <c r="E59" s="171"/>
      <c r="F59" s="49" t="s">
        <v>3</v>
      </c>
      <c r="G59" s="49" t="s">
        <v>3</v>
      </c>
      <c r="H59" s="70" t="s">
        <v>3</v>
      </c>
      <c r="I59" s="62">
        <f>SUM(I60:I60)</f>
        <v>0</v>
      </c>
      <c r="K59" s="45"/>
      <c r="AI59" s="41" t="s">
        <v>18</v>
      </c>
      <c r="AS59" s="36">
        <f>SUM(AJ60:AJ60)</f>
        <v>0</v>
      </c>
      <c r="AT59" s="36">
        <f>SUM(AK60:AK60)</f>
        <v>0</v>
      </c>
      <c r="AU59" s="36">
        <f>SUM(AL60:AL60)</f>
        <v>0</v>
      </c>
    </row>
    <row r="60" spans="1:76" x14ac:dyDescent="0.2">
      <c r="A60" s="1" t="s">
        <v>223</v>
      </c>
      <c r="B60" s="2" t="s">
        <v>18</v>
      </c>
      <c r="C60" s="2" t="s">
        <v>224</v>
      </c>
      <c r="D60" s="92" t="s">
        <v>225</v>
      </c>
      <c r="E60" s="86"/>
      <c r="F60" s="2" t="s">
        <v>154</v>
      </c>
      <c r="G60" s="12">
        <v>18.899999999999999</v>
      </c>
      <c r="H60" s="69">
        <v>0</v>
      </c>
      <c r="I60" s="69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</f>
        <v>0</v>
      </c>
      <c r="AP60" s="12">
        <f>H60*(1-0)</f>
        <v>0</v>
      </c>
      <c r="AQ60" s="11" t="s">
        <v>130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226</v>
      </c>
      <c r="AZ60" s="11" t="s">
        <v>222</v>
      </c>
      <c r="BA60" s="41" t="s">
        <v>136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93</v>
      </c>
      <c r="BW60" s="12">
        <v>21</v>
      </c>
      <c r="BX60" s="56" t="s">
        <v>225</v>
      </c>
    </row>
    <row r="61" spans="1:76" x14ac:dyDescent="0.2">
      <c r="A61" s="50"/>
      <c r="D61" s="51" t="s">
        <v>227</v>
      </c>
      <c r="E61" s="51" t="s">
        <v>18</v>
      </c>
      <c r="G61" s="52">
        <v>0</v>
      </c>
      <c r="K61" s="45"/>
    </row>
    <row r="62" spans="1:76" x14ac:dyDescent="0.2">
      <c r="A62" s="50"/>
      <c r="D62" s="51" t="s">
        <v>228</v>
      </c>
      <c r="E62" s="51" t="s">
        <v>18</v>
      </c>
      <c r="G62" s="52">
        <v>18.899999999999999</v>
      </c>
      <c r="K62" s="45"/>
    </row>
    <row r="63" spans="1:76" x14ac:dyDescent="0.2">
      <c r="A63" s="48" t="s">
        <v>18</v>
      </c>
      <c r="B63" s="59" t="s">
        <v>18</v>
      </c>
      <c r="C63" s="59" t="s">
        <v>42</v>
      </c>
      <c r="D63" s="170" t="s">
        <v>43</v>
      </c>
      <c r="E63" s="171"/>
      <c r="F63" s="49" t="s">
        <v>3</v>
      </c>
      <c r="G63" s="49" t="s">
        <v>3</v>
      </c>
      <c r="H63" s="70" t="s">
        <v>3</v>
      </c>
      <c r="I63" s="62">
        <f>SUM(I64:I72)</f>
        <v>0</v>
      </c>
      <c r="K63" s="45"/>
      <c r="AI63" s="41" t="s">
        <v>18</v>
      </c>
      <c r="AS63" s="36">
        <f>SUM(AJ64:AJ72)</f>
        <v>0</v>
      </c>
      <c r="AT63" s="36">
        <f>SUM(AK64:AK72)</f>
        <v>0</v>
      </c>
      <c r="AU63" s="36">
        <f>SUM(AL64:AL72)</f>
        <v>0</v>
      </c>
    </row>
    <row r="64" spans="1:76" x14ac:dyDescent="0.2">
      <c r="A64" s="1" t="s">
        <v>229</v>
      </c>
      <c r="B64" s="2" t="s">
        <v>18</v>
      </c>
      <c r="C64" s="2" t="s">
        <v>230</v>
      </c>
      <c r="D64" s="92" t="s">
        <v>231</v>
      </c>
      <c r="E64" s="86"/>
      <c r="F64" s="2" t="s">
        <v>216</v>
      </c>
      <c r="G64" s="12">
        <v>2.6080000000000001</v>
      </c>
      <c r="H64" s="69">
        <v>0</v>
      </c>
      <c r="I64" s="69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H64*0</f>
        <v>0</v>
      </c>
      <c r="AP64" s="12">
        <f>H64*(1-0)</f>
        <v>0</v>
      </c>
      <c r="AQ64" s="11" t="s">
        <v>146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232</v>
      </c>
      <c r="AZ64" s="11" t="s">
        <v>222</v>
      </c>
      <c r="BA64" s="41" t="s">
        <v>136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/>
      <c r="BW64" s="12">
        <v>21</v>
      </c>
      <c r="BX64" s="56" t="s">
        <v>231</v>
      </c>
    </row>
    <row r="65" spans="1:76" x14ac:dyDescent="0.2">
      <c r="A65" s="50"/>
      <c r="D65" s="51" t="s">
        <v>233</v>
      </c>
      <c r="E65" s="51" t="s">
        <v>18</v>
      </c>
      <c r="G65" s="52">
        <v>0</v>
      </c>
      <c r="K65" s="45"/>
    </row>
    <row r="66" spans="1:76" x14ac:dyDescent="0.2">
      <c r="A66" s="50"/>
      <c r="D66" s="51" t="s">
        <v>234</v>
      </c>
      <c r="E66" s="51" t="s">
        <v>18</v>
      </c>
      <c r="G66" s="52">
        <v>0.88</v>
      </c>
      <c r="K66" s="45"/>
    </row>
    <row r="67" spans="1:76" x14ac:dyDescent="0.2">
      <c r="A67" s="50"/>
      <c r="D67" s="51" t="s">
        <v>235</v>
      </c>
      <c r="E67" s="51" t="s">
        <v>18</v>
      </c>
      <c r="G67" s="52">
        <v>0</v>
      </c>
      <c r="K67" s="45"/>
    </row>
    <row r="68" spans="1:76" x14ac:dyDescent="0.2">
      <c r="A68" s="50"/>
      <c r="D68" s="51" t="s">
        <v>236</v>
      </c>
      <c r="E68" s="51" t="s">
        <v>18</v>
      </c>
      <c r="G68" s="52">
        <v>1.728</v>
      </c>
      <c r="K68" s="45"/>
    </row>
    <row r="69" spans="1:76" x14ac:dyDescent="0.2">
      <c r="A69" s="1" t="s">
        <v>237</v>
      </c>
      <c r="B69" s="2" t="s">
        <v>18</v>
      </c>
      <c r="C69" s="2" t="s">
        <v>238</v>
      </c>
      <c r="D69" s="92" t="s">
        <v>239</v>
      </c>
      <c r="E69" s="86"/>
      <c r="F69" s="2" t="s">
        <v>216</v>
      </c>
      <c r="G69" s="12">
        <v>7.8239999999999998</v>
      </c>
      <c r="H69" s="69">
        <v>0</v>
      </c>
      <c r="I69" s="69">
        <f>ROUND(G69*H69,2)</f>
        <v>0</v>
      </c>
      <c r="K69" s="45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41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</f>
        <v>0</v>
      </c>
      <c r="AP69" s="12">
        <f>H69*(1-0)</f>
        <v>0</v>
      </c>
      <c r="AQ69" s="11" t="s">
        <v>146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232</v>
      </c>
      <c r="AZ69" s="11" t="s">
        <v>222</v>
      </c>
      <c r="BA69" s="41" t="s">
        <v>136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/>
      <c r="BW69" s="12">
        <v>21</v>
      </c>
      <c r="BX69" s="56" t="s">
        <v>239</v>
      </c>
    </row>
    <row r="70" spans="1:76" x14ac:dyDescent="0.2">
      <c r="A70" s="50"/>
      <c r="D70" s="51" t="s">
        <v>240</v>
      </c>
      <c r="E70" s="51" t="s">
        <v>18</v>
      </c>
      <c r="G70" s="52">
        <v>7.8239999999999998</v>
      </c>
      <c r="K70" s="45"/>
    </row>
    <row r="71" spans="1:76" x14ac:dyDescent="0.2">
      <c r="A71" s="1" t="s">
        <v>241</v>
      </c>
      <c r="B71" s="2" t="s">
        <v>18</v>
      </c>
      <c r="C71" s="2" t="s">
        <v>242</v>
      </c>
      <c r="D71" s="92" t="s">
        <v>243</v>
      </c>
      <c r="E71" s="86"/>
      <c r="F71" s="2" t="s">
        <v>216</v>
      </c>
      <c r="G71" s="12">
        <v>1.728</v>
      </c>
      <c r="H71" s="69">
        <v>0</v>
      </c>
      <c r="I71" s="69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</f>
        <v>0</v>
      </c>
      <c r="AP71" s="12">
        <f>H71*(1-0)</f>
        <v>0</v>
      </c>
      <c r="AQ71" s="11" t="s">
        <v>146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232</v>
      </c>
      <c r="AZ71" s="11" t="s">
        <v>222</v>
      </c>
      <c r="BA71" s="41" t="s">
        <v>136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/>
      <c r="BW71" s="12">
        <v>21</v>
      </c>
      <c r="BX71" s="56" t="s">
        <v>243</v>
      </c>
    </row>
    <row r="72" spans="1:76" x14ac:dyDescent="0.2">
      <c r="A72" s="58" t="s">
        <v>244</v>
      </c>
      <c r="B72" s="57" t="s">
        <v>18</v>
      </c>
      <c r="C72" s="57" t="s">
        <v>245</v>
      </c>
      <c r="D72" s="173" t="s">
        <v>246</v>
      </c>
      <c r="E72" s="90"/>
      <c r="F72" s="57" t="s">
        <v>216</v>
      </c>
      <c r="G72" s="53">
        <v>0.88</v>
      </c>
      <c r="H72" s="71">
        <v>0</v>
      </c>
      <c r="I72" s="71">
        <f>ROUND(G72*H72,2)</f>
        <v>0</v>
      </c>
      <c r="J72" s="81"/>
      <c r="K72" s="54"/>
      <c r="Z72" s="12">
        <f>ROUND(IF(AQ72="5",BJ72,0),2)</f>
        <v>0</v>
      </c>
      <c r="AB72" s="12">
        <f>ROUND(IF(AQ72="1",BH72,0),2)</f>
        <v>0</v>
      </c>
      <c r="AC72" s="12">
        <f>ROUND(IF(AQ72="1",BI72,0),2)</f>
        <v>0</v>
      </c>
      <c r="AD72" s="12">
        <f>ROUND(IF(AQ72="7",BH72,0),2)</f>
        <v>0</v>
      </c>
      <c r="AE72" s="12">
        <f>ROUND(IF(AQ72="7",BI72,0),2)</f>
        <v>0</v>
      </c>
      <c r="AF72" s="12">
        <f>ROUND(IF(AQ72="2",BH72,0),2)</f>
        <v>0</v>
      </c>
      <c r="AG72" s="12">
        <f>ROUND(IF(AQ72="2",BI72,0),2)</f>
        <v>0</v>
      </c>
      <c r="AH72" s="12">
        <f>ROUND(IF(AQ72="0",BJ72,0),2)</f>
        <v>0</v>
      </c>
      <c r="AI72" s="41" t="s">
        <v>18</v>
      </c>
      <c r="AJ72" s="12">
        <f>IF(AN72=0,I72,0)</f>
        <v>0</v>
      </c>
      <c r="AK72" s="12">
        <f>IF(AN72=12,I72,0)</f>
        <v>0</v>
      </c>
      <c r="AL72" s="12">
        <f>IF(AN72=21,I72,0)</f>
        <v>0</v>
      </c>
      <c r="AN72" s="12">
        <v>21</v>
      </c>
      <c r="AO72" s="12">
        <f>H72*0</f>
        <v>0</v>
      </c>
      <c r="AP72" s="12">
        <f>H72*(1-0)</f>
        <v>0</v>
      </c>
      <c r="AQ72" s="11" t="s">
        <v>146</v>
      </c>
      <c r="AV72" s="12">
        <f>ROUND(AW72+AX72,2)</f>
        <v>0</v>
      </c>
      <c r="AW72" s="12">
        <f>ROUND(G72*AO72,2)</f>
        <v>0</v>
      </c>
      <c r="AX72" s="12">
        <f>ROUND(G72*AP72,2)</f>
        <v>0</v>
      </c>
      <c r="AY72" s="11" t="s">
        <v>232</v>
      </c>
      <c r="AZ72" s="11" t="s">
        <v>222</v>
      </c>
      <c r="BA72" s="41" t="s">
        <v>136</v>
      </c>
      <c r="BC72" s="12">
        <f>AW72+AX72</f>
        <v>0</v>
      </c>
      <c r="BD72" s="12">
        <f>H72/(100-BE72)*100</f>
        <v>0</v>
      </c>
      <c r="BE72" s="12">
        <v>0</v>
      </c>
      <c r="BF72" s="12">
        <f>72</f>
        <v>72</v>
      </c>
      <c r="BH72" s="12">
        <f>G72*AO72</f>
        <v>0</v>
      </c>
      <c r="BI72" s="12">
        <f>G72*AP72</f>
        <v>0</v>
      </c>
      <c r="BJ72" s="12">
        <f>G72*H72</f>
        <v>0</v>
      </c>
      <c r="BK72" s="12"/>
      <c r="BL72" s="12"/>
      <c r="BW72" s="12">
        <v>21</v>
      </c>
      <c r="BX72" s="56" t="s">
        <v>246</v>
      </c>
    </row>
    <row r="73" spans="1:76" x14ac:dyDescent="0.2">
      <c r="I73" s="72">
        <f>ROUND(I12+I19+I24+I33+I38+I45+I47+I50+I52+I57+I59+I63,2)</f>
        <v>0</v>
      </c>
    </row>
    <row r="74" spans="1:76" x14ac:dyDescent="0.2">
      <c r="A74" s="55" t="s">
        <v>91</v>
      </c>
    </row>
  </sheetData>
  <sheetProtection algorithmName="SHA-512" hashValue="pLabGDRuqeogA/2hCo+FVJbdyVIiT53rSlxCc2xODxL3KveDV6hulJ3n5aeQ58z7nZ4fgnmTcNiE6zVYzlukKA==" saltValue="5RfKCSpyhyNUyChRlpmhnw==" spinCount="100000" sheet="1" objects="1" scenarios="1"/>
  <mergeCells count="60">
    <mergeCell ref="A1:G1"/>
    <mergeCell ref="D69:E69"/>
    <mergeCell ref="D71:E71"/>
    <mergeCell ref="D72:E72"/>
    <mergeCell ref="D58:E58"/>
    <mergeCell ref="D59:E59"/>
    <mergeCell ref="D60:E60"/>
    <mergeCell ref="D63:E63"/>
    <mergeCell ref="D64:E64"/>
    <mergeCell ref="D52:E52"/>
    <mergeCell ref="D53:E53"/>
    <mergeCell ref="D54:E54"/>
    <mergeCell ref="D56:E56"/>
    <mergeCell ref="D57:E57"/>
    <mergeCell ref="D46:E46"/>
    <mergeCell ref="D47:E47"/>
    <mergeCell ref="D48:E48"/>
    <mergeCell ref="D50:E50"/>
    <mergeCell ref="D51:E51"/>
    <mergeCell ref="D34:E34"/>
    <mergeCell ref="D36:E36"/>
    <mergeCell ref="D38:E38"/>
    <mergeCell ref="D39:E39"/>
    <mergeCell ref="D45:E45"/>
    <mergeCell ref="D21:E21"/>
    <mergeCell ref="D24:E24"/>
    <mergeCell ref="D25:E25"/>
    <mergeCell ref="D31:E31"/>
    <mergeCell ref="D33:E33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D10:E10"/>
    <mergeCell ref="D8:E9"/>
    <mergeCell ref="H2:H3"/>
    <mergeCell ref="H4:H5"/>
    <mergeCell ref="H6:H7"/>
    <mergeCell ref="H8:H9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2025-03-27T07:43:38Z</dcterms:modified>
</cp:coreProperties>
</file>